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20" windowWidth="25815" windowHeight="14520" tabRatio="914" activeTab="0"/>
  </bookViews>
  <sheets>
    <sheet name="Prüfingenieur" sheetId="1" r:id="rId1"/>
  </sheets>
  <definedNames>
    <definedName name="_xlnm.Print_Area" localSheetId="0">'Prüfingenieur'!$A$1:$J$80</definedName>
    <definedName name="_xlnm.Print_Titles" localSheetId="0">'Prüfingenieur'!$A:$D,'Prüfingenieur'!$3:$3</definedName>
  </definedNames>
  <calcPr fullCalcOnLoad="1" fullPrecision="0"/>
</workbook>
</file>

<file path=xl/sharedStrings.xml><?xml version="1.0" encoding="utf-8"?>
<sst xmlns="http://schemas.openxmlformats.org/spreadsheetml/2006/main" count="67" uniqueCount="62">
  <si>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</si>
  <si>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</si>
  <si>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</si>
  <si>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</si>
  <si>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</si>
  <si>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</si>
  <si>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</si>
  <si>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</si>
  <si>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</si>
  <si>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</si>
  <si>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</si>
  <si>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</si>
  <si>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</si>
  <si>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</si>
  <si>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</si>
  <si>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</si>
  <si>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</si>
  <si>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</si>
  <si>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</si>
  <si>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</si>
  <si>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</si>
  <si>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</si>
  <si>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</si>
  <si>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</si>
  <si>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</si>
  <si>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</si>
  <si>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</si>
  <si>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</si>
  <si>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</si>
  <si>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</si>
  <si>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</si>
  <si>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</si>
  <si>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</si>
  <si>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</si>
  <si>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</si>
  <si>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</si>
  <si>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</si>
  <si>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</si>
  <si>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</si>
  <si>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</si>
  <si>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</si>
  <si>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</si>
  <si>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8 bis 42</t>
  </si>
  <si>
    <t>ERK %</t>
  </si>
  <si>
    <t>Anforderungsmerkmale/Bewertungspunkte</t>
  </si>
  <si>
    <r>
      <rPr>
        <b/>
        <sz val="8"/>
        <color indexed="8"/>
        <rFont val="Arial"/>
        <family val="2"/>
      </rPr>
      <t xml:space="preserve">Prüfingenieur
</t>
    </r>
    <r>
      <rPr>
        <sz val="8"/>
        <color indexed="8"/>
        <rFont val="Arial"/>
        <family val="2"/>
      </rPr>
      <t>nach VM.PI.2014</t>
    </r>
  </si>
  <si>
    <t>Prüfingenieur nach VM.PI.2014</t>
  </si>
  <si>
    <t>Summe Prüfingenieur ohne Nebenkosten</t>
  </si>
  <si>
    <t>Summe Prüfingenieur netto inkl. NK</t>
  </si>
  <si>
    <t xml:space="preserve">Summe Prüfingenieur brutto 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</si>
  <si>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0,0425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+ 0,83]</t>
    </r>
  </si>
  <si>
    <r>
      <t>%-Satz für PI [h</t>
    </r>
    <r>
      <rPr>
        <vertAlign val="subscript"/>
        <sz val="10"/>
        <rFont val="Arial"/>
        <family val="2"/>
      </rPr>
      <t>PI</t>
    </r>
    <r>
      <rPr>
        <sz val="10"/>
        <rFont val="Arial"/>
        <family val="2"/>
      </rPr>
      <t xml:space="preserve"> = 9,264 x (BMGL)</t>
    </r>
    <r>
      <rPr>
        <vertAlign val="superscript"/>
        <sz val="10"/>
        <rFont val="Arial"/>
        <family val="2"/>
      </rPr>
      <t>(-0,1495)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</si>
  <si>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</si>
  <si>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Prozentanteil an Errichtungskosten (netto, inkl. NK)</t>
  </si>
  <si>
    <t>Ermittlung Bemessungsgrundlage (BMGL)</t>
  </si>
  <si>
    <r>
      <t>PLANUNGSLEISTUNGEN</t>
    </r>
    <r>
      <rPr>
        <sz val="10"/>
        <color indexed="8"/>
        <rFont val="Arial"/>
        <family val="2"/>
      </rPr>
      <t xml:space="preserve"> (GP)</t>
    </r>
  </si>
  <si>
    <t>Stundenpool (optionale Leistungen)</t>
  </si>
  <si>
    <t>mitzuverarbeitende Bausubstanz</t>
  </si>
  <si>
    <t>Einbaumöbel</t>
  </si>
  <si>
    <t>Serienmöbel</t>
  </si>
  <si>
    <t>Umbauzuschlag nach PI.11</t>
  </si>
  <si>
    <r>
      <t>Vergütung VPI = BMGL x h</t>
    </r>
    <r>
      <rPr>
        <vertAlign val="subscript"/>
        <sz val="10"/>
        <rFont val="Arial"/>
        <family val="2"/>
      </rPr>
      <t>PI</t>
    </r>
    <r>
      <rPr>
        <sz val="10"/>
        <rFont val="Arial"/>
        <family val="2"/>
      </rPr>
      <t xml:space="preserve"> (inkl. Umbauzuschlag)</t>
    </r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</si>
</sst>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&quot;ab&quot;\ #,##0"/>
    <numFmt numFmtId="199" formatCode="#,##0\ &quot;h&quot;"/>
    <numFmt numFmtId="200" formatCode="#,##0.00\ &quot;€/h&quot;"/>
    <numFmt numFmtId="201" formatCode="0.0000%"/>
    <numFmt numFmtId="202" formatCode="#,##0_ ;\-#,##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3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theme="0" tint="-0.149959996342659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hair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3" fontId="5" fillId="28" borderId="4">
      <alignment/>
      <protection/>
    </xf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3" borderId="10" applyNumberFormat="0" applyAlignment="0" applyProtection="0"/>
  </cellStyleXfs>
  <cellXfs count="228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15" fillId="0" borderId="0" xfId="69" applyFont="1" applyFill="1" applyBorder="1" applyProtection="1">
      <alignment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6" fillId="0" borderId="0" xfId="69" applyFont="1" applyAlignment="1" applyProtection="1">
      <alignment vertical="top"/>
      <protection/>
    </xf>
    <xf numFmtId="0" fontId="2" fillId="34" borderId="11" xfId="67" applyFont="1" applyFill="1" applyBorder="1" applyAlignment="1">
      <alignment vertical="center"/>
      <protection/>
    </xf>
    <xf numFmtId="0" fontId="3" fillId="34" borderId="11" xfId="67" applyFont="1" applyFill="1" applyBorder="1" applyAlignment="1">
      <alignment horizontal="right" vertical="center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13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4" fillId="0" borderId="0" xfId="46" applyFont="1" applyBorder="1" applyAlignment="1">
      <alignment horizontal="center" vertical="center"/>
    </xf>
    <xf numFmtId="1" fontId="4" fillId="0" borderId="0" xfId="46" applyNumberFormat="1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4" fillId="0" borderId="13" xfId="46" applyFont="1" applyBorder="1" applyAlignment="1">
      <alignment horizontal="center" vertical="center"/>
    </xf>
    <xf numFmtId="1" fontId="5" fillId="0" borderId="0" xfId="46" applyNumberFormat="1" applyFont="1" applyBorder="1" applyAlignment="1">
      <alignment horizontal="center" vertical="center"/>
    </xf>
    <xf numFmtId="3" fontId="6" fillId="0" borderId="0" xfId="69" applyNumberFormat="1" applyFont="1" applyFill="1" applyBorder="1" applyAlignment="1" applyProtection="1">
      <alignment vertical="top" wrapText="1"/>
      <protection locked="0"/>
    </xf>
    <xf numFmtId="3" fontId="5" fillId="0" borderId="0" xfId="69" applyNumberFormat="1" applyFont="1" applyFill="1" applyBorder="1" applyAlignment="1" applyProtection="1">
      <alignment/>
      <protection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" fontId="4" fillId="0" borderId="0" xfId="46" applyNumberFormat="1" applyFont="1" applyFill="1" applyBorder="1" applyAlignment="1">
      <alignment horizontal="center" vertical="center"/>
    </xf>
    <xf numFmtId="1" fontId="5" fillId="34" borderId="0" xfId="46" applyNumberFormat="1" applyFont="1" applyFill="1" applyBorder="1" applyAlignment="1">
      <alignment horizontal="center" vertical="center"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1" fontId="5" fillId="0" borderId="0" xfId="46" applyNumberFormat="1" applyFont="1" applyFill="1" applyBorder="1" applyAlignment="1">
      <alignment horizontal="center" vertical="center"/>
    </xf>
    <xf numFmtId="0" fontId="5" fillId="0" borderId="0" xfId="69" applyFont="1" applyFill="1" applyProtection="1">
      <alignment/>
      <protection/>
    </xf>
    <xf numFmtId="9" fontId="5" fillId="0" borderId="0" xfId="69" applyNumberFormat="1" applyFont="1" applyFill="1" applyBorder="1" applyAlignment="1" applyProtection="1">
      <alignment horizontal="center"/>
      <protection locked="0"/>
    </xf>
    <xf numFmtId="0" fontId="3" fillId="0" borderId="0" xfId="67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2" fillId="0" borderId="0" xfId="67" applyFont="1" applyFill="1" applyBorder="1" applyAlignment="1">
      <alignment vertical="center"/>
      <protection/>
    </xf>
    <xf numFmtId="0" fontId="2" fillId="0" borderId="0" xfId="67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12" xfId="67" applyFont="1" applyBorder="1" applyAlignment="1">
      <alignment vertical="center"/>
      <protection/>
    </xf>
    <xf numFmtId="174" fontId="2" fillId="0" borderId="12" xfId="67" applyNumberFormat="1" applyFont="1" applyFill="1" applyBorder="1" applyAlignment="1">
      <alignment horizontal="right" vertical="center"/>
      <protection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174" fontId="2" fillId="0" borderId="0" xfId="58" applyNumberFormat="1" applyFont="1" applyFill="1" applyAlignment="1">
      <alignment horizontal="right" vertical="center"/>
    </xf>
    <xf numFmtId="0" fontId="5" fillId="0" borderId="0" xfId="69" applyFont="1" applyFill="1" applyAlignment="1" applyProtection="1">
      <alignment vertical="top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ill="1" applyAlignment="1">
      <alignment vertical="center"/>
      <protection/>
    </xf>
    <xf numFmtId="0" fontId="3" fillId="0" borderId="12" xfId="67" applyFont="1" applyFill="1" applyBorder="1" applyAlignment="1">
      <alignment vertical="center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2" xfId="69" applyFont="1" applyFill="1" applyBorder="1" applyProtection="1">
      <alignment/>
      <protection/>
    </xf>
    <xf numFmtId="0" fontId="5" fillId="0" borderId="13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2" xfId="69" applyFont="1" applyBorder="1" applyAlignment="1" applyProtection="1">
      <alignment horizontal="left"/>
      <protection/>
    </xf>
    <xf numFmtId="0" fontId="6" fillId="0" borderId="13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3" fontId="15" fillId="0" borderId="0" xfId="69" applyNumberFormat="1" applyFont="1" applyFill="1" applyBorder="1" applyAlignment="1" applyProtection="1">
      <alignment horizontal="right"/>
      <protection/>
    </xf>
    <xf numFmtId="10" fontId="5" fillId="0" borderId="12" xfId="69" applyNumberFormat="1" applyFont="1" applyBorder="1" applyAlignment="1" applyProtection="1">
      <alignment horizontal="right"/>
      <protection/>
    </xf>
    <xf numFmtId="0" fontId="3" fillId="0" borderId="0" xfId="67" applyFill="1" applyBorder="1" applyAlignment="1">
      <alignment vertical="center"/>
      <protection/>
    </xf>
    <xf numFmtId="174" fontId="2" fillId="0" borderId="0" xfId="67" applyNumberFormat="1" applyFont="1" applyFill="1" applyBorder="1" applyAlignment="1">
      <alignment horizontal="right" vertical="center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1" xfId="66" applyFont="1" applyBorder="1" applyProtection="1">
      <alignment/>
      <protection/>
    </xf>
    <xf numFmtId="0" fontId="3" fillId="0" borderId="11" xfId="66" applyFont="1" applyBorder="1" applyAlignment="1" applyProtection="1">
      <alignment horizontal="right"/>
      <protection/>
    </xf>
    <xf numFmtId="174" fontId="3" fillId="0" borderId="11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176" fontId="7" fillId="0" borderId="11" xfId="66" applyNumberFormat="1" applyFont="1" applyFill="1" applyBorder="1" applyProtection="1">
      <alignment/>
      <protection/>
    </xf>
    <xf numFmtId="174" fontId="3" fillId="0" borderId="0" xfId="66" applyNumberFormat="1" applyFont="1" applyBorder="1" applyProtection="1">
      <alignment/>
      <protection/>
    </xf>
    <xf numFmtId="176" fontId="7" fillId="0" borderId="14" xfId="66" applyNumberFormat="1" applyFont="1" applyFill="1" applyBorder="1" applyProtection="1">
      <alignment/>
      <protection/>
    </xf>
    <xf numFmtId="0" fontId="3" fillId="0" borderId="14" xfId="66" applyFont="1" applyBorder="1" applyProtection="1">
      <alignment/>
      <protection/>
    </xf>
    <xf numFmtId="0" fontId="18" fillId="34" borderId="0" xfId="69" applyFont="1" applyFill="1" applyBorder="1" applyProtection="1">
      <alignment/>
      <protection/>
    </xf>
    <xf numFmtId="0" fontId="18" fillId="0" borderId="0" xfId="69" applyFont="1" applyFill="1" applyBorder="1" applyProtection="1">
      <alignment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1" xfId="66" applyNumberFormat="1" applyFont="1" applyFill="1" applyBorder="1" applyAlignment="1" applyProtection="1">
      <alignment horizontal="center"/>
      <protection/>
    </xf>
    <xf numFmtId="9" fontId="3" fillId="0" borderId="14" xfId="66" applyNumberFormat="1" applyFont="1" applyFill="1" applyBorder="1" applyAlignment="1" applyProtection="1">
      <alignment horizontal="center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Protection="1">
      <alignment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5" xfId="69" applyFont="1" applyFill="1" applyBorder="1" applyAlignment="1" applyProtection="1">
      <alignment vertical="center"/>
      <protection/>
    </xf>
    <xf numFmtId="0" fontId="13" fillId="0" borderId="12" xfId="69" applyFont="1" applyFill="1" applyBorder="1" applyAlignment="1" applyProtection="1">
      <alignment vertical="center"/>
      <protection/>
    </xf>
    <xf numFmtId="0" fontId="6" fillId="0" borderId="12" xfId="69" applyFont="1" applyFill="1" applyBorder="1" applyAlignment="1" applyProtection="1">
      <alignment vertical="center"/>
      <protection/>
    </xf>
    <xf numFmtId="172" fontId="10" fillId="34" borderId="15" xfId="69" applyNumberFormat="1" applyFont="1" applyFill="1" applyBorder="1" applyAlignment="1" applyProtection="1">
      <alignment horizontal="left" vertical="center"/>
      <protection/>
    </xf>
    <xf numFmtId="0" fontId="10" fillId="34" borderId="15" xfId="69" applyFont="1" applyFill="1" applyBorder="1" applyAlignment="1" applyProtection="1">
      <alignment vertical="center"/>
      <protection/>
    </xf>
    <xf numFmtId="172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Alignment="1" applyProtection="1">
      <alignment/>
      <protection/>
    </xf>
    <xf numFmtId="172" fontId="5" fillId="0" borderId="17" xfId="69" applyNumberFormat="1" applyFont="1" applyFill="1" applyBorder="1" applyAlignment="1" applyProtection="1">
      <alignment horizontal="left"/>
      <protection/>
    </xf>
    <xf numFmtId="0" fontId="5" fillId="0" borderId="17" xfId="69" applyFont="1" applyFill="1" applyBorder="1" applyAlignment="1" applyProtection="1">
      <alignment/>
      <protection/>
    </xf>
    <xf numFmtId="173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Protection="1">
      <alignment/>
      <protection/>
    </xf>
    <xf numFmtId="0" fontId="5" fillId="0" borderId="17" xfId="69" applyFont="1" applyBorder="1" applyAlignment="1" applyProtection="1">
      <alignment horizontal="left"/>
      <protection/>
    </xf>
    <xf numFmtId="0" fontId="5" fillId="0" borderId="17" xfId="69" applyFont="1" applyBorder="1" applyProtection="1">
      <alignment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42" fontId="2" fillId="34" borderId="0" xfId="69" applyNumberFormat="1" applyFont="1" applyFill="1" applyBorder="1" applyAlignment="1" applyProtection="1">
      <alignment horizontal="right"/>
      <protection/>
    </xf>
    <xf numFmtId="42" fontId="3" fillId="0" borderId="0" xfId="66" applyNumberFormat="1" applyFont="1" applyProtection="1">
      <alignment/>
      <protection/>
    </xf>
    <xf numFmtId="42" fontId="2" fillId="0" borderId="0" xfId="66" applyNumberFormat="1" applyFont="1" applyBorder="1" applyProtection="1">
      <alignment/>
      <protection/>
    </xf>
    <xf numFmtId="42" fontId="3" fillId="0" borderId="11" xfId="66" applyNumberFormat="1" applyFont="1" applyBorder="1" applyProtection="1">
      <alignment/>
      <protection/>
    </xf>
    <xf numFmtId="42" fontId="2" fillId="0" borderId="0" xfId="66" applyNumberFormat="1" applyFont="1" applyFill="1" applyProtection="1">
      <alignment/>
      <protection/>
    </xf>
    <xf numFmtId="42" fontId="2" fillId="0" borderId="0" xfId="66" applyNumberFormat="1" applyFont="1" applyProtection="1">
      <alignment/>
      <protection/>
    </xf>
    <xf numFmtId="42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19" fillId="34" borderId="0" xfId="66" applyNumberFormat="1" applyFont="1" applyFill="1" applyProtection="1">
      <alignment/>
      <protection/>
    </xf>
    <xf numFmtId="42" fontId="2" fillId="34" borderId="0" xfId="66" applyNumberFormat="1" applyFont="1" applyFill="1" applyProtection="1">
      <alignment/>
      <protection/>
    </xf>
    <xf numFmtId="3" fontId="9" fillId="34" borderId="18" xfId="69" applyNumberFormat="1" applyFont="1" applyFill="1" applyBorder="1" applyAlignment="1" applyProtection="1">
      <alignment/>
      <protection/>
    </xf>
    <xf numFmtId="3" fontId="9" fillId="0" borderId="0" xfId="69" applyNumberFormat="1" applyFont="1" applyBorder="1" applyAlignment="1" applyProtection="1">
      <alignment horizontal="right"/>
      <protection/>
    </xf>
    <xf numFmtId="3" fontId="9" fillId="0" borderId="0" xfId="69" applyNumberFormat="1" applyFont="1" applyBorder="1" applyAlignment="1" applyProtection="1">
      <alignment/>
      <protection/>
    </xf>
    <xf numFmtId="3" fontId="9" fillId="34" borderId="19" xfId="69" applyNumberFormat="1" applyFont="1" applyFill="1" applyBorder="1" applyAlignment="1" applyProtection="1">
      <alignment/>
      <protection/>
    </xf>
    <xf numFmtId="3" fontId="9" fillId="0" borderId="0" xfId="69" applyNumberFormat="1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3" fontId="9" fillId="34" borderId="20" xfId="69" applyNumberFormat="1" applyFont="1" applyFill="1" applyBorder="1" applyAlignment="1" applyProtection="1">
      <alignment/>
      <protection/>
    </xf>
    <xf numFmtId="0" fontId="10" fillId="0" borderId="0" xfId="69" applyFont="1" applyBorder="1" applyAlignment="1" applyProtection="1">
      <alignment horizontal="left"/>
      <protection/>
    </xf>
    <xf numFmtId="9" fontId="5" fillId="0" borderId="0" xfId="69" applyNumberFormat="1" applyFont="1" applyProtection="1">
      <alignment/>
      <protection/>
    </xf>
    <xf numFmtId="9" fontId="3" fillId="34" borderId="0" xfId="66" applyNumberFormat="1" applyFont="1" applyFill="1" applyProtection="1">
      <alignment/>
      <protection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4" fillId="35" borderId="13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63" fillId="0" borderId="0" xfId="69" applyFont="1" applyFill="1" applyProtection="1">
      <alignment/>
      <protection/>
    </xf>
    <xf numFmtId="0" fontId="5" fillId="0" borderId="0" xfId="69" applyFont="1" applyFill="1" applyAlignment="1" applyProtection="1">
      <alignment/>
      <protection/>
    </xf>
    <xf numFmtId="0" fontId="3" fillId="0" borderId="0" xfId="66" applyFont="1" applyBorder="1" applyAlignment="1" applyProtection="1">
      <alignment horizontal="right"/>
      <protection/>
    </xf>
    <xf numFmtId="0" fontId="64" fillId="36" borderId="0" xfId="66" applyFont="1" applyFill="1" applyBorder="1" applyProtection="1">
      <alignment/>
      <protection/>
    </xf>
    <xf numFmtId="0" fontId="64" fillId="36" borderId="0" xfId="66" applyFont="1" applyFill="1" applyBorder="1" applyAlignment="1" applyProtection="1">
      <alignment horizontal="right"/>
      <protection/>
    </xf>
    <xf numFmtId="174" fontId="64" fillId="36" borderId="0" xfId="66" applyNumberFormat="1" applyFont="1" applyFill="1" applyBorder="1" applyProtection="1">
      <alignment/>
      <protection/>
    </xf>
    <xf numFmtId="0" fontId="65" fillId="36" borderId="0" xfId="66" applyFont="1" applyFill="1" applyBorder="1" applyProtection="1">
      <alignment/>
      <protection/>
    </xf>
    <xf numFmtId="176" fontId="66" fillId="36" borderId="0" xfId="66" applyNumberFormat="1" applyFont="1" applyFill="1" applyBorder="1" applyProtection="1">
      <alignment/>
      <protection/>
    </xf>
    <xf numFmtId="9" fontId="65" fillId="36" borderId="0" xfId="66" applyNumberFormat="1" applyFont="1" applyFill="1" applyBorder="1" applyAlignment="1" applyProtection="1">
      <alignment horizontal="center"/>
      <protection/>
    </xf>
    <xf numFmtId="42" fontId="64" fillId="36" borderId="0" xfId="66" applyNumberFormat="1" applyFont="1" applyFill="1" applyBorder="1" applyProtection="1">
      <alignment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1" xfId="66" applyNumberFormat="1" applyFont="1" applyBorder="1" applyAlignment="1" applyProtection="1">
      <alignment horizontal="center"/>
      <protection/>
    </xf>
    <xf numFmtId="10" fontId="3" fillId="0" borderId="14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184" fontId="5" fillId="0" borderId="15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16" xfId="69" applyNumberFormat="1" applyFont="1" applyFill="1" applyBorder="1" applyAlignment="1" applyProtection="1">
      <alignment horizontal="right"/>
      <protection/>
    </xf>
    <xf numFmtId="184" fontId="5" fillId="0" borderId="17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42" fontId="9" fillId="0" borderId="0" xfId="69" applyNumberFormat="1" applyFont="1" applyBorder="1" applyAlignment="1" applyProtection="1">
      <alignment horizontal="right"/>
      <protection/>
    </xf>
    <xf numFmtId="42" fontId="9" fillId="0" borderId="0" xfId="69" applyNumberFormat="1" applyFont="1" applyBorder="1" applyAlignment="1" applyProtection="1">
      <alignment/>
      <protection/>
    </xf>
    <xf numFmtId="42" fontId="9" fillId="34" borderId="0" xfId="69" applyNumberFormat="1" applyFont="1" applyFill="1" applyBorder="1" applyAlignment="1" applyProtection="1">
      <alignment/>
      <protection/>
    </xf>
    <xf numFmtId="42" fontId="9" fillId="0" borderId="0" xfId="69" applyNumberFormat="1" applyFont="1" applyFill="1" applyBorder="1" applyAlignment="1" applyProtection="1">
      <alignment/>
      <protection/>
    </xf>
    <xf numFmtId="42" fontId="9" fillId="34" borderId="21" xfId="69" applyNumberFormat="1" applyFont="1" applyFill="1" applyBorder="1" applyAlignment="1" applyProtection="1">
      <alignment/>
      <protection/>
    </xf>
    <xf numFmtId="9" fontId="5" fillId="35" borderId="21" xfId="69" applyNumberFormat="1" applyFont="1" applyFill="1" applyBorder="1" applyAlignment="1" applyProtection="1">
      <alignment horizontal="right"/>
      <protection locked="0"/>
    </xf>
    <xf numFmtId="9" fontId="5" fillId="0" borderId="22" xfId="69" applyNumberFormat="1" applyFont="1" applyBorder="1" applyAlignment="1" applyProtection="1">
      <alignment horizontal="right"/>
      <protection/>
    </xf>
    <xf numFmtId="9" fontId="5" fillId="35" borderId="22" xfId="69" applyNumberFormat="1" applyFont="1" applyFill="1" applyBorder="1" applyAlignment="1" applyProtection="1">
      <alignment horizontal="right"/>
      <protection locked="0"/>
    </xf>
    <xf numFmtId="9" fontId="6" fillId="0" borderId="22" xfId="69" applyNumberFormat="1" applyFont="1" applyBorder="1" applyAlignment="1" applyProtection="1">
      <alignment horizontal="right"/>
      <protection/>
    </xf>
    <xf numFmtId="9" fontId="5" fillId="0" borderId="22" xfId="69" applyNumberFormat="1" applyFont="1" applyFill="1" applyBorder="1" applyAlignment="1" applyProtection="1">
      <alignment horizontal="right"/>
      <protection/>
    </xf>
    <xf numFmtId="0" fontId="21" fillId="0" borderId="0" xfId="69" applyFont="1" applyFill="1" applyBorder="1" applyProtection="1">
      <alignment/>
      <protection/>
    </xf>
    <xf numFmtId="42" fontId="11" fillId="36" borderId="0" xfId="67" applyNumberFormat="1" applyFont="1" applyFill="1" applyAlignment="1">
      <alignment horizontal="right" vertical="center"/>
      <protection/>
    </xf>
    <xf numFmtId="3" fontId="9" fillId="0" borderId="23" xfId="69" applyNumberFormat="1" applyFont="1" applyFill="1" applyBorder="1" applyAlignment="1" applyProtection="1">
      <alignment/>
      <protection/>
    </xf>
    <xf numFmtId="3" fontId="9" fillId="0" borderId="21" xfId="69" applyNumberFormat="1" applyFont="1" applyFill="1" applyBorder="1" applyAlignment="1" applyProtection="1">
      <alignment/>
      <protection/>
    </xf>
    <xf numFmtId="0" fontId="67" fillId="36" borderId="0" xfId="69" applyFont="1" applyFill="1" applyBorder="1" applyProtection="1">
      <alignment/>
      <protection/>
    </xf>
    <xf numFmtId="3" fontId="68" fillId="36" borderId="0" xfId="69" applyNumberFormat="1" applyFont="1" applyFill="1" applyBorder="1" applyAlignment="1" applyProtection="1">
      <alignment horizontal="center"/>
      <protection/>
    </xf>
    <xf numFmtId="42" fontId="64" fillId="36" borderId="24" xfId="69" applyNumberFormat="1" applyFont="1" applyFill="1" applyBorder="1" applyAlignment="1" applyProtection="1">
      <alignment horizontal="right"/>
      <protection/>
    </xf>
    <xf numFmtId="0" fontId="2" fillId="34" borderId="0" xfId="69" applyFont="1" applyFill="1" applyAlignment="1" applyProtection="1">
      <alignment horizontal="left" vertical="center"/>
      <protection/>
    </xf>
    <xf numFmtId="0" fontId="18" fillId="34" borderId="0" xfId="69" applyFont="1" applyFill="1" applyBorder="1" applyAlignment="1" applyProtection="1">
      <alignment vertical="center"/>
      <protection/>
    </xf>
    <xf numFmtId="0" fontId="64" fillId="36" borderId="0" xfId="69" applyFont="1" applyFill="1" applyAlignment="1" applyProtection="1">
      <alignment horizontal="left" vertical="center"/>
      <protection/>
    </xf>
    <xf numFmtId="0" fontId="67" fillId="36" borderId="0" xfId="69" applyFont="1" applyFill="1" applyBorder="1" applyAlignment="1" applyProtection="1">
      <alignment vertical="center"/>
      <protection/>
    </xf>
    <xf numFmtId="0" fontId="3" fillId="0" borderId="0" xfId="66" applyFont="1" applyAlignment="1" applyProtection="1">
      <alignment/>
      <protection/>
    </xf>
    <xf numFmtId="0" fontId="5" fillId="0" borderId="0" xfId="69" applyFont="1" applyFill="1" applyBorder="1" applyAlignment="1" applyProtection="1">
      <alignment/>
      <protection/>
    </xf>
    <xf numFmtId="4" fontId="3" fillId="34" borderId="0" xfId="66" applyNumberFormat="1" applyFont="1" applyFill="1" applyAlignment="1" applyProtection="1">
      <alignment/>
      <protection/>
    </xf>
    <xf numFmtId="0" fontId="63" fillId="0" borderId="0" xfId="69" applyFont="1" applyFill="1" applyAlignment="1" applyProtection="1">
      <alignment/>
      <protection/>
    </xf>
    <xf numFmtId="10" fontId="63" fillId="0" borderId="0" xfId="69" applyNumberFormat="1" applyFont="1" applyFill="1" applyAlignment="1" applyProtection="1">
      <alignment/>
      <protection/>
    </xf>
    <xf numFmtId="199" fontId="9" fillId="35" borderId="25" xfId="69" applyNumberFormat="1" applyFont="1" applyFill="1" applyBorder="1" applyProtection="1">
      <alignment/>
      <protection locked="0"/>
    </xf>
    <xf numFmtId="200" fontId="3" fillId="35" borderId="0" xfId="67" applyNumberFormat="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42" fontId="9" fillId="35" borderId="15" xfId="69" applyNumberFormat="1" applyFont="1" applyFill="1" applyBorder="1" applyAlignment="1" applyProtection="1">
      <alignment/>
      <protection locked="0"/>
    </xf>
    <xf numFmtId="42" fontId="9" fillId="35" borderId="22" xfId="69" applyNumberFormat="1" applyFont="1" applyFill="1" applyBorder="1" applyAlignment="1" applyProtection="1">
      <alignment/>
      <protection locked="0"/>
    </xf>
    <xf numFmtId="42" fontId="9" fillId="35" borderId="26" xfId="69" applyNumberFormat="1" applyFont="1" applyFill="1" applyBorder="1" applyAlignment="1" applyProtection="1">
      <alignment/>
      <protection locked="0"/>
    </xf>
    <xf numFmtId="42" fontId="9" fillId="35" borderId="27" xfId="69" applyNumberFormat="1" applyFont="1" applyFill="1" applyBorder="1" applyAlignment="1" applyProtection="1">
      <alignment/>
      <protection locked="0"/>
    </xf>
    <xf numFmtId="201" fontId="2" fillId="34" borderId="0" xfId="58" applyNumberFormat="1" applyFont="1" applyFill="1" applyAlignment="1">
      <alignment horizontal="right"/>
    </xf>
    <xf numFmtId="0" fontId="22" fillId="0" borderId="0" xfId="69" applyFont="1" applyBorder="1" applyAlignment="1" applyProtection="1">
      <alignment horizontal="left"/>
      <protection/>
    </xf>
    <xf numFmtId="10" fontId="5" fillId="0" borderId="15" xfId="69" applyNumberFormat="1" applyFont="1" applyFill="1" applyBorder="1" applyAlignment="1" applyProtection="1">
      <alignment horizontal="right" vertical="center"/>
      <protection/>
    </xf>
    <xf numFmtId="3" fontId="5" fillId="35" borderId="22" xfId="69" applyNumberFormat="1" applyFont="1" applyFill="1" applyBorder="1" applyAlignment="1" applyProtection="1">
      <alignment vertical="center"/>
      <protection locked="0"/>
    </xf>
    <xf numFmtId="42" fontId="9" fillId="34" borderId="15" xfId="69" applyNumberFormat="1" applyFont="1" applyFill="1" applyBorder="1" applyAlignment="1" applyProtection="1">
      <alignment/>
      <protection/>
    </xf>
    <xf numFmtId="0" fontId="5" fillId="0" borderId="28" xfId="69" applyFont="1" applyFill="1" applyBorder="1" applyProtection="1">
      <alignment/>
      <protection/>
    </xf>
    <xf numFmtId="184" fontId="5" fillId="0" borderId="28" xfId="69" applyNumberFormat="1" applyFont="1" applyFill="1" applyBorder="1" applyAlignment="1" applyProtection="1">
      <alignment horizontal="right"/>
      <protection/>
    </xf>
    <xf numFmtId="3" fontId="5" fillId="35" borderId="22" xfId="69" applyNumberFormat="1" applyFont="1" applyFill="1" applyBorder="1" applyProtection="1">
      <alignment/>
      <protection locked="0"/>
    </xf>
    <xf numFmtId="10" fontId="5" fillId="0" borderId="0" xfId="69" applyNumberFormat="1" applyFont="1" applyFill="1" applyBorder="1" applyAlignment="1" applyProtection="1">
      <alignment horizontal="center"/>
      <protection/>
    </xf>
    <xf numFmtId="177" fontId="8" fillId="0" borderId="0" xfId="67" applyNumberFormat="1" applyFont="1" applyBorder="1" applyAlignment="1">
      <alignment horizontal="center" vertical="center"/>
      <protection/>
    </xf>
    <xf numFmtId="177" fontId="3" fillId="0" borderId="0" xfId="67" applyNumberFormat="1" applyFont="1" applyBorder="1" applyAlignment="1">
      <alignment vertical="center"/>
      <protection/>
    </xf>
    <xf numFmtId="42" fontId="2" fillId="34" borderId="11" xfId="67" applyNumberFormat="1" applyFont="1" applyFill="1" applyBorder="1" applyAlignment="1">
      <alignment vertical="center"/>
      <protection/>
    </xf>
    <xf numFmtId="177" fontId="10" fillId="0" borderId="0" xfId="67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2" fontId="10" fillId="34" borderId="12" xfId="66" applyNumberFormat="1" applyFont="1" applyFill="1" applyBorder="1" applyAlignment="1" applyProtection="1">
      <alignment vertical="center"/>
      <protection/>
    </xf>
    <xf numFmtId="201" fontId="21" fillId="0" borderId="0" xfId="58" applyNumberFormat="1" applyFont="1" applyAlignment="1" applyProtection="1">
      <alignment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1" fontId="5" fillId="0" borderId="15" xfId="69" applyNumberFormat="1" applyFont="1" applyFill="1" applyBorder="1" applyAlignment="1" applyProtection="1">
      <alignment horizontal="left"/>
      <protection/>
    </xf>
    <xf numFmtId="0" fontId="5" fillId="0" borderId="29" xfId="69" applyFont="1" applyBorder="1" applyAlignment="1" applyProtection="1">
      <alignment horizontal="left"/>
      <protection/>
    </xf>
    <xf numFmtId="1" fontId="5" fillId="0" borderId="29" xfId="69" applyNumberFormat="1" applyFont="1" applyFill="1" applyBorder="1" applyAlignment="1" applyProtection="1">
      <alignment horizontal="left"/>
      <protection/>
    </xf>
    <xf numFmtId="10" fontId="16" fillId="0" borderId="0" xfId="69" applyNumberFormat="1" applyFont="1" applyBorder="1" applyAlignment="1" applyProtection="1">
      <alignment horizontal="left" wrapText="1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40</xdr:row>
      <xdr:rowOff>66675</xdr:rowOff>
    </xdr:from>
    <xdr:to>
      <xdr:col>9</xdr:col>
      <xdr:colOff>657225</xdr:colOff>
      <xdr:row>58</xdr:row>
      <xdr:rowOff>66675</xdr:rowOff>
    </xdr:to>
    <xdr:grpSp>
      <xdr:nvGrpSpPr>
        <xdr:cNvPr id="1" name="Gruppieren 1"/>
        <xdr:cNvGrpSpPr>
          <a:grpSpLocks/>
        </xdr:cNvGrpSpPr>
      </xdr:nvGrpSpPr>
      <xdr:grpSpPr>
        <a:xfrm>
          <a:off x="4848225" y="5667375"/>
          <a:ext cx="1905000" cy="239077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5132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1618" y="5503602"/>
            <a:ext cx="67425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1618" y="5503602"/>
            <a:ext cx="0" cy="264814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026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showGridLines="0" tabSelected="1" zoomScale="85" zoomScaleNormal="85" zoomScaleSheetLayoutView="85" zoomScalePageLayoutView="70" workbookViewId="0" topLeftCell="A22">
      <selection activeCell="J80" sqref="A44:J80"/>
    </sheetView>
  </sheetViews>
  <sheetFormatPr defaultColWidth="11.57421875" defaultRowHeight="15"/>
  <cols>
    <col min="1" max="1" width="1.57421875" style="1" customWidth="1"/>
    <col min="2" max="2" width="2.28125" style="6" customWidth="1"/>
    <col min="3" max="3" width="3.28125" style="6" customWidth="1"/>
    <col min="4" max="4" width="33.7109375" style="7" customWidth="1"/>
    <col min="5" max="5" width="8.7109375" style="52" customWidth="1"/>
    <col min="6" max="6" width="6.7109375" style="52" customWidth="1"/>
    <col min="7" max="7" width="15.7109375" style="7" customWidth="1"/>
    <col min="8" max="8" width="11.7109375" style="52" customWidth="1"/>
    <col min="9" max="9" width="7.7109375" style="8" customWidth="1" collapsed="1"/>
    <col min="10" max="10" width="15.7109375" style="9" customWidth="1"/>
    <col min="11" max="11" width="2.7109375" style="79" customWidth="1"/>
    <col min="12" max="16384" width="11.57421875" style="1" customWidth="1"/>
  </cols>
  <sheetData>
    <row r="1" ht="4.5" customHeight="1"/>
    <row r="2" spans="1:11" s="75" customFormat="1" ht="34.5" customHeight="1">
      <c r="A2" s="148" t="s">
        <v>54</v>
      </c>
      <c r="C2" s="12"/>
      <c r="D2" s="113"/>
      <c r="G2" s="76"/>
      <c r="H2" s="76"/>
      <c r="I2" s="227" t="s">
        <v>45</v>
      </c>
      <c r="J2" s="227"/>
      <c r="K2" s="82"/>
    </row>
    <row r="3" spans="1:11" s="10" customFormat="1" ht="6" customHeight="1">
      <c r="A3" s="115"/>
      <c r="B3" s="115"/>
      <c r="C3" s="115"/>
      <c r="D3" s="115"/>
      <c r="E3" s="115"/>
      <c r="F3" s="115"/>
      <c r="G3" s="115"/>
      <c r="H3" s="115"/>
      <c r="I3" s="115"/>
      <c r="J3" s="116"/>
      <c r="K3" s="2"/>
    </row>
    <row r="4" spans="10:11" s="10" customFormat="1" ht="6" customHeight="1">
      <c r="J4" s="2"/>
      <c r="K4" s="2"/>
    </row>
    <row r="5" spans="6:11" s="10" customFormat="1" ht="12.75" customHeight="1">
      <c r="F5" s="111" t="s">
        <v>43</v>
      </c>
      <c r="G5" s="62" t="s">
        <v>39</v>
      </c>
      <c r="H5" s="62"/>
      <c r="I5" s="15" t="s">
        <v>17</v>
      </c>
      <c r="J5" s="127" t="s">
        <v>40</v>
      </c>
      <c r="K5" s="62"/>
    </row>
    <row r="6" spans="7:11" s="10" customFormat="1" ht="6" customHeight="1">
      <c r="G6" s="110"/>
      <c r="J6" s="2"/>
      <c r="K6" s="2"/>
    </row>
    <row r="7" spans="1:11" s="11" customFormat="1" ht="12.75" customHeight="1">
      <c r="A7" s="223">
        <v>1</v>
      </c>
      <c r="B7" s="223"/>
      <c r="C7" s="117"/>
      <c r="D7" s="118" t="s">
        <v>0</v>
      </c>
      <c r="E7" s="118"/>
      <c r="F7" s="168">
        <f>G7/$G$36</f>
        <v>0.001</v>
      </c>
      <c r="G7" s="202">
        <v>50000</v>
      </c>
      <c r="H7" s="114"/>
      <c r="I7" s="178">
        <v>0</v>
      </c>
      <c r="J7" s="141">
        <f>G7*I7</f>
        <v>0</v>
      </c>
      <c r="K7" s="71"/>
    </row>
    <row r="8" spans="2:11" ht="6.75" customHeight="1">
      <c r="B8" s="3"/>
      <c r="C8" s="5"/>
      <c r="D8" s="1"/>
      <c r="E8" s="1"/>
      <c r="F8" s="169"/>
      <c r="G8" s="173"/>
      <c r="H8" s="1"/>
      <c r="I8" s="179"/>
      <c r="J8" s="142"/>
      <c r="K8" s="83"/>
    </row>
    <row r="9" spans="1:11" s="11" customFormat="1" ht="12.75" customHeight="1">
      <c r="A9" s="223">
        <v>2</v>
      </c>
      <c r="B9" s="223"/>
      <c r="C9" s="117"/>
      <c r="D9" s="118" t="s">
        <v>1</v>
      </c>
      <c r="E9" s="118"/>
      <c r="F9" s="168">
        <f>G9/$G$36</f>
        <v>0.242</v>
      </c>
      <c r="G9" s="202">
        <v>9000000</v>
      </c>
      <c r="H9" s="114"/>
      <c r="I9" s="180">
        <v>1</v>
      </c>
      <c r="J9" s="141">
        <f>G9*I9</f>
        <v>9000000</v>
      </c>
      <c r="K9" s="71"/>
    </row>
    <row r="10" spans="2:11" ht="6.75" customHeight="1">
      <c r="B10" s="12"/>
      <c r="C10" s="12"/>
      <c r="D10" s="13"/>
      <c r="E10" s="13"/>
      <c r="F10" s="169"/>
      <c r="G10" s="174"/>
      <c r="H10" s="1"/>
      <c r="I10" s="179"/>
      <c r="J10" s="143"/>
      <c r="K10" s="71"/>
    </row>
    <row r="11" spans="1:11" s="10" customFormat="1" ht="12.75" customHeight="1">
      <c r="A11" s="223">
        <v>3</v>
      </c>
      <c r="B11" s="223"/>
      <c r="C11" s="117"/>
      <c r="D11" s="118" t="s">
        <v>7</v>
      </c>
      <c r="E11" s="118"/>
      <c r="F11" s="168">
        <f>G11/$G$36</f>
        <v>0.146</v>
      </c>
      <c r="G11" s="175">
        <f>SUM(G12:G19)</f>
        <v>5450000</v>
      </c>
      <c r="H11" s="114"/>
      <c r="I11" s="182"/>
      <c r="J11" s="185"/>
      <c r="K11" s="71"/>
    </row>
    <row r="12" spans="1:11" ht="12.75" customHeight="1">
      <c r="A12" s="224">
        <v>3</v>
      </c>
      <c r="B12" s="224"/>
      <c r="C12" s="119" t="s">
        <v>18</v>
      </c>
      <c r="D12" s="120" t="s">
        <v>19</v>
      </c>
      <c r="E12" s="120"/>
      <c r="F12" s="170"/>
      <c r="G12" s="203">
        <v>900000</v>
      </c>
      <c r="H12" s="114"/>
      <c r="I12" s="180">
        <v>0.05</v>
      </c>
      <c r="J12" s="147">
        <f aca="true" t="shared" si="0" ref="J12:J19">G12*I12</f>
        <v>45000</v>
      </c>
      <c r="K12" s="71"/>
    </row>
    <row r="13" spans="1:11" ht="12.75" customHeight="1">
      <c r="A13" s="226">
        <v>3</v>
      </c>
      <c r="B13" s="226"/>
      <c r="C13" s="121" t="s">
        <v>20</v>
      </c>
      <c r="D13" s="122" t="s">
        <v>27</v>
      </c>
      <c r="E13" s="122"/>
      <c r="F13" s="171"/>
      <c r="G13" s="204">
        <v>1000000</v>
      </c>
      <c r="H13" s="114"/>
      <c r="I13" s="180">
        <v>0.05</v>
      </c>
      <c r="J13" s="144">
        <f t="shared" si="0"/>
        <v>50000</v>
      </c>
      <c r="K13" s="71"/>
    </row>
    <row r="14" spans="1:11" ht="12.75" customHeight="1">
      <c r="A14" s="226">
        <v>3</v>
      </c>
      <c r="B14" s="226"/>
      <c r="C14" s="121" t="s">
        <v>21</v>
      </c>
      <c r="D14" s="122" t="s">
        <v>28</v>
      </c>
      <c r="E14" s="122"/>
      <c r="F14" s="171"/>
      <c r="G14" s="205">
        <v>1000000</v>
      </c>
      <c r="H14" s="114"/>
      <c r="I14" s="180">
        <v>0.08</v>
      </c>
      <c r="J14" s="144">
        <f t="shared" si="0"/>
        <v>80000</v>
      </c>
      <c r="K14" s="71"/>
    </row>
    <row r="15" spans="1:11" ht="12.75" customHeight="1">
      <c r="A15" s="226">
        <v>3</v>
      </c>
      <c r="B15" s="226"/>
      <c r="C15" s="121" t="s">
        <v>22</v>
      </c>
      <c r="D15" s="122" t="s">
        <v>29</v>
      </c>
      <c r="E15" s="122"/>
      <c r="F15" s="171"/>
      <c r="G15" s="205">
        <v>1500000</v>
      </c>
      <c r="H15" s="114"/>
      <c r="I15" s="180">
        <v>0.05</v>
      </c>
      <c r="J15" s="144">
        <f t="shared" si="0"/>
        <v>75000</v>
      </c>
      <c r="K15" s="71"/>
    </row>
    <row r="16" spans="1:11" ht="12.75" customHeight="1">
      <c r="A16" s="226">
        <v>3</v>
      </c>
      <c r="B16" s="226"/>
      <c r="C16" s="121" t="s">
        <v>23</v>
      </c>
      <c r="D16" s="122" t="s">
        <v>32</v>
      </c>
      <c r="E16" s="122"/>
      <c r="F16" s="171"/>
      <c r="G16" s="205">
        <v>600000</v>
      </c>
      <c r="H16" s="114"/>
      <c r="I16" s="180">
        <v>0</v>
      </c>
      <c r="J16" s="144">
        <f t="shared" si="0"/>
        <v>0</v>
      </c>
      <c r="K16" s="71"/>
    </row>
    <row r="17" spans="1:11" ht="12.75" customHeight="1">
      <c r="A17" s="226">
        <v>3</v>
      </c>
      <c r="B17" s="226"/>
      <c r="C17" s="121" t="s">
        <v>24</v>
      </c>
      <c r="D17" s="122" t="s">
        <v>30</v>
      </c>
      <c r="E17" s="122"/>
      <c r="F17" s="171"/>
      <c r="G17" s="205">
        <v>150000</v>
      </c>
      <c r="H17" s="114"/>
      <c r="I17" s="180">
        <v>0.15</v>
      </c>
      <c r="J17" s="144">
        <f t="shared" si="0"/>
        <v>22500</v>
      </c>
      <c r="K17" s="71"/>
    </row>
    <row r="18" spans="1:11" ht="12.75" customHeight="1">
      <c r="A18" s="226">
        <v>3</v>
      </c>
      <c r="B18" s="226"/>
      <c r="C18" s="121" t="s">
        <v>25</v>
      </c>
      <c r="D18" s="122" t="s">
        <v>31</v>
      </c>
      <c r="E18" s="122"/>
      <c r="F18" s="171"/>
      <c r="G18" s="205">
        <v>0</v>
      </c>
      <c r="H18" s="114"/>
      <c r="I18" s="180">
        <v>0</v>
      </c>
      <c r="J18" s="144">
        <f t="shared" si="0"/>
        <v>0</v>
      </c>
      <c r="K18" s="71"/>
    </row>
    <row r="19" spans="1:11" ht="12.75" customHeight="1">
      <c r="A19" s="226">
        <v>3</v>
      </c>
      <c r="B19" s="226"/>
      <c r="C19" s="121" t="s">
        <v>26</v>
      </c>
      <c r="D19" s="122" t="s">
        <v>8</v>
      </c>
      <c r="E19" s="122"/>
      <c r="F19" s="171"/>
      <c r="G19" s="205">
        <v>300000</v>
      </c>
      <c r="H19" s="114"/>
      <c r="I19" s="180">
        <v>0</v>
      </c>
      <c r="J19" s="144">
        <f t="shared" si="0"/>
        <v>0</v>
      </c>
      <c r="K19" s="71"/>
    </row>
    <row r="20" spans="2:11" ht="6.75" customHeight="1">
      <c r="B20" s="12"/>
      <c r="C20" s="12"/>
      <c r="D20" s="13"/>
      <c r="E20" s="13"/>
      <c r="F20" s="169"/>
      <c r="G20" s="176"/>
      <c r="H20" s="1"/>
      <c r="I20" s="181"/>
      <c r="J20" s="145"/>
      <c r="K20" s="70"/>
    </row>
    <row r="21" spans="1:11" s="10" customFormat="1" ht="12.75" customHeight="1">
      <c r="A21" s="223">
        <v>4</v>
      </c>
      <c r="B21" s="223"/>
      <c r="C21" s="117"/>
      <c r="D21" s="118" t="s">
        <v>2</v>
      </c>
      <c r="E21" s="118"/>
      <c r="F21" s="168">
        <f>G21/$G$36</f>
        <v>0.175</v>
      </c>
      <c r="G21" s="202">
        <v>6500000</v>
      </c>
      <c r="H21" s="114"/>
      <c r="I21" s="180">
        <v>0.05</v>
      </c>
      <c r="J21" s="141">
        <f>G21*I21</f>
        <v>325000</v>
      </c>
      <c r="K21" s="71"/>
    </row>
    <row r="22" spans="2:11" ht="6.75" customHeight="1">
      <c r="B22" s="3"/>
      <c r="C22" s="5"/>
      <c r="D22" s="1"/>
      <c r="E22" s="1"/>
      <c r="F22" s="169"/>
      <c r="G22" s="176"/>
      <c r="H22" s="1"/>
      <c r="I22" s="182"/>
      <c r="J22" s="146"/>
      <c r="K22" s="69"/>
    </row>
    <row r="23" spans="1:11" s="11" customFormat="1" ht="12.75" customHeight="1">
      <c r="A23" s="223">
        <v>5</v>
      </c>
      <c r="B23" s="223"/>
      <c r="C23" s="117"/>
      <c r="D23" s="118" t="s">
        <v>9</v>
      </c>
      <c r="E23" s="118"/>
      <c r="F23" s="168">
        <f>G23/$G$36</f>
        <v>0.044</v>
      </c>
      <c r="G23" s="177">
        <f>SUM(G24:G26)</f>
        <v>1650000</v>
      </c>
      <c r="H23" s="114"/>
      <c r="I23" s="182"/>
      <c r="J23" s="186"/>
      <c r="K23" s="71"/>
    </row>
    <row r="24" spans="1:11" ht="12.75" customHeight="1">
      <c r="A24" s="224">
        <v>5</v>
      </c>
      <c r="B24" s="224"/>
      <c r="C24" s="123" t="s">
        <v>18</v>
      </c>
      <c r="D24" s="124" t="s">
        <v>58</v>
      </c>
      <c r="E24" s="124"/>
      <c r="F24" s="170"/>
      <c r="G24" s="213">
        <v>600000</v>
      </c>
      <c r="H24" s="114"/>
      <c r="I24" s="180">
        <v>1</v>
      </c>
      <c r="J24" s="147">
        <f>I24*G24</f>
        <v>600000</v>
      </c>
      <c r="K24" s="1"/>
    </row>
    <row r="25" spans="1:11" ht="12.75" customHeight="1">
      <c r="A25" s="225">
        <v>5</v>
      </c>
      <c r="B25" s="225"/>
      <c r="C25" s="125" t="s">
        <v>20</v>
      </c>
      <c r="D25" s="211" t="s">
        <v>59</v>
      </c>
      <c r="E25" s="211"/>
      <c r="F25" s="212"/>
      <c r="G25" s="213">
        <v>1000000</v>
      </c>
      <c r="H25" s="114"/>
      <c r="I25" s="180">
        <v>0.6</v>
      </c>
      <c r="J25" s="147">
        <f>I25*G25</f>
        <v>600000</v>
      </c>
      <c r="K25" s="1"/>
    </row>
    <row r="26" spans="1:11" ht="12.75" customHeight="1">
      <c r="A26" s="225">
        <v>5</v>
      </c>
      <c r="B26" s="225"/>
      <c r="C26" s="125" t="s">
        <v>21</v>
      </c>
      <c r="D26" s="126" t="s">
        <v>41</v>
      </c>
      <c r="E26" s="126"/>
      <c r="F26" s="171"/>
      <c r="G26" s="213">
        <v>50000</v>
      </c>
      <c r="H26" s="114"/>
      <c r="I26" s="180">
        <v>1</v>
      </c>
      <c r="J26" s="147">
        <f>G26*I26</f>
        <v>50000</v>
      </c>
      <c r="K26" s="1"/>
    </row>
    <row r="27" spans="2:11" ht="6.75" customHeight="1">
      <c r="B27" s="12"/>
      <c r="C27" s="12"/>
      <c r="D27" s="13"/>
      <c r="E27" s="13"/>
      <c r="F27" s="169"/>
      <c r="G27" s="174"/>
      <c r="H27" s="1"/>
      <c r="I27" s="179"/>
      <c r="J27" s="143"/>
      <c r="K27" s="71"/>
    </row>
    <row r="28" spans="1:11" s="10" customFormat="1" ht="12.75" customHeight="1">
      <c r="A28" s="223">
        <v>6</v>
      </c>
      <c r="B28" s="223"/>
      <c r="C28" s="117"/>
      <c r="D28" s="118" t="s">
        <v>3</v>
      </c>
      <c r="E28" s="118"/>
      <c r="F28" s="168">
        <f>G28/$G$36</f>
        <v>0.013</v>
      </c>
      <c r="G28" s="202">
        <v>500000</v>
      </c>
      <c r="H28" s="114"/>
      <c r="I28" s="180">
        <v>0</v>
      </c>
      <c r="J28" s="141">
        <f>G28*I28</f>
        <v>0</v>
      </c>
      <c r="K28" s="71"/>
    </row>
    <row r="29" spans="2:11" ht="6.75" customHeight="1">
      <c r="B29" s="16"/>
      <c r="C29" s="4"/>
      <c r="D29" s="1"/>
      <c r="E29" s="1"/>
      <c r="F29" s="172"/>
      <c r="G29" s="176"/>
      <c r="H29" s="1"/>
      <c r="I29" s="182"/>
      <c r="J29" s="71"/>
      <c r="K29" s="71"/>
    </row>
    <row r="30" spans="1:11" s="11" customFormat="1" ht="12.75" customHeight="1">
      <c r="A30" s="223">
        <v>7</v>
      </c>
      <c r="B30" s="223"/>
      <c r="C30" s="117"/>
      <c r="D30" s="118" t="s">
        <v>55</v>
      </c>
      <c r="E30" s="118"/>
      <c r="F30" s="168">
        <f>G30/$G$36</f>
        <v>0.144</v>
      </c>
      <c r="G30" s="202">
        <v>5342460</v>
      </c>
      <c r="H30" s="114"/>
      <c r="I30" s="180">
        <v>0</v>
      </c>
      <c r="J30" s="141">
        <f>G30*I30</f>
        <v>0</v>
      </c>
      <c r="K30" s="71"/>
    </row>
    <row r="31" spans="2:11" ht="6.75" customHeight="1">
      <c r="B31" s="12"/>
      <c r="C31" s="12"/>
      <c r="D31" s="13"/>
      <c r="E31" s="13"/>
      <c r="F31" s="172"/>
      <c r="G31" s="174"/>
      <c r="H31" s="1"/>
      <c r="I31" s="179"/>
      <c r="J31" s="143"/>
      <c r="K31" s="71"/>
    </row>
    <row r="32" spans="1:11" s="11" customFormat="1" ht="12.75" customHeight="1">
      <c r="A32" s="223">
        <v>8</v>
      </c>
      <c r="B32" s="223"/>
      <c r="C32" s="117"/>
      <c r="D32" s="118" t="s">
        <v>52</v>
      </c>
      <c r="E32" s="118"/>
      <c r="F32" s="168">
        <f>G32/$G$36</f>
        <v>0.001</v>
      </c>
      <c r="G32" s="202">
        <v>36000</v>
      </c>
      <c r="H32" s="114"/>
      <c r="I32" s="180">
        <v>0</v>
      </c>
      <c r="J32" s="141">
        <f>G32*I32</f>
        <v>0</v>
      </c>
      <c r="K32" s="71"/>
    </row>
    <row r="33" spans="2:11" ht="6.75" customHeight="1">
      <c r="B33" s="12"/>
      <c r="C33" s="12"/>
      <c r="D33" s="13"/>
      <c r="E33" s="13"/>
      <c r="F33" s="172"/>
      <c r="G33" s="176"/>
      <c r="H33" s="1"/>
      <c r="I33" s="181"/>
      <c r="J33" s="145"/>
      <c r="K33" s="70"/>
    </row>
    <row r="34" spans="1:11" s="11" customFormat="1" ht="12.75" customHeight="1">
      <c r="A34" s="223">
        <v>9</v>
      </c>
      <c r="B34" s="223"/>
      <c r="C34" s="117"/>
      <c r="D34" s="118" t="s">
        <v>10</v>
      </c>
      <c r="E34" s="118"/>
      <c r="F34" s="168">
        <f>G34/$G$36</f>
        <v>0.043</v>
      </c>
      <c r="G34" s="202">
        <v>1600000</v>
      </c>
      <c r="H34" s="114"/>
      <c r="I34" s="180">
        <v>0.1</v>
      </c>
      <c r="J34" s="141">
        <f>G34*I34</f>
        <v>160000</v>
      </c>
      <c r="K34" s="71"/>
    </row>
    <row r="35" spans="2:11" ht="12" customHeight="1">
      <c r="B35" s="16"/>
      <c r="C35" s="4"/>
      <c r="D35" s="1"/>
      <c r="E35" s="1"/>
      <c r="F35" s="68"/>
      <c r="G35" s="1"/>
      <c r="H35" s="1"/>
      <c r="I35" s="1"/>
      <c r="J35" s="1"/>
      <c r="K35" s="1"/>
    </row>
    <row r="36" spans="1:11" ht="12.75" customHeight="1">
      <c r="A36" s="190" t="s">
        <v>12</v>
      </c>
      <c r="B36" s="191"/>
      <c r="C36" s="191"/>
      <c r="D36" s="191"/>
      <c r="E36" s="104"/>
      <c r="F36" s="112">
        <f>SUM(F7:F34)</f>
        <v>0.81</v>
      </c>
      <c r="G36" s="128">
        <f>SUBTOTAL(9,G7:G34)</f>
        <v>37228460</v>
      </c>
      <c r="H36" s="105"/>
      <c r="I36" s="53"/>
      <c r="J36" s="37"/>
      <c r="K36" s="37"/>
    </row>
    <row r="37" spans="2:11" ht="6" customHeight="1">
      <c r="B37" s="207"/>
      <c r="C37" s="12"/>
      <c r="D37" s="13"/>
      <c r="E37" s="1"/>
      <c r="F37" s="68"/>
      <c r="G37" s="13"/>
      <c r="H37" s="1"/>
      <c r="I37" s="18"/>
      <c r="J37" s="14"/>
      <c r="K37" s="1"/>
    </row>
    <row r="38" spans="1:10" s="10" customFormat="1" ht="12.75" customHeight="1">
      <c r="A38" s="223"/>
      <c r="B38" s="223"/>
      <c r="C38" s="117" t="s">
        <v>57</v>
      </c>
      <c r="D38" s="118"/>
      <c r="E38" s="208"/>
      <c r="F38" s="168"/>
      <c r="G38" s="209">
        <v>110000</v>
      </c>
      <c r="H38" s="114"/>
      <c r="I38" s="180">
        <v>1</v>
      </c>
      <c r="J38" s="210">
        <f>G38*I38</f>
        <v>110000</v>
      </c>
    </row>
    <row r="39" spans="2:11" ht="6" customHeight="1">
      <c r="B39" s="12"/>
      <c r="C39" s="12"/>
      <c r="D39" s="13"/>
      <c r="E39" s="1"/>
      <c r="F39" s="68"/>
      <c r="G39" s="13"/>
      <c r="H39" s="1"/>
      <c r="I39" s="18"/>
      <c r="J39" s="14"/>
      <c r="K39" s="17"/>
    </row>
    <row r="40" spans="1:11" s="19" customFormat="1" ht="12.75" customHeight="1">
      <c r="A40" s="192" t="s">
        <v>33</v>
      </c>
      <c r="B40" s="193"/>
      <c r="C40" s="193"/>
      <c r="D40" s="193"/>
      <c r="E40" s="187"/>
      <c r="F40" s="187"/>
      <c r="G40" s="187"/>
      <c r="H40" s="187"/>
      <c r="I40" s="188"/>
      <c r="J40" s="189">
        <f>SUM(J7:J38)</f>
        <v>11117500</v>
      </c>
      <c r="K40" s="84"/>
    </row>
    <row r="41" spans="2:11" s="21" customFormat="1" ht="12.75" customHeight="1">
      <c r="B41" s="23"/>
      <c r="C41" s="23"/>
      <c r="D41" s="22"/>
      <c r="E41" s="64"/>
      <c r="F41" s="64"/>
      <c r="G41" s="22"/>
      <c r="H41" s="64"/>
      <c r="I41" s="36"/>
      <c r="J41" s="36"/>
      <c r="K41" s="36"/>
    </row>
    <row r="42" spans="2:10" ht="9" customHeight="1">
      <c r="B42" s="20"/>
      <c r="J42" s="215"/>
    </row>
    <row r="43" spans="1:10" ht="6" customHeight="1">
      <c r="A43" s="54"/>
      <c r="B43" s="54"/>
      <c r="C43" s="54"/>
      <c r="D43" s="55"/>
      <c r="E43" s="65"/>
      <c r="F43" s="65"/>
      <c r="G43" s="55"/>
      <c r="H43" s="65"/>
      <c r="J43" s="216"/>
    </row>
    <row r="44" spans="1:11" ht="12.75" customHeight="1">
      <c r="A44" s="24" t="s">
        <v>46</v>
      </c>
      <c r="B44" s="24"/>
      <c r="C44" s="24"/>
      <c r="D44" s="25"/>
      <c r="E44" s="25"/>
      <c r="F44" s="25"/>
      <c r="G44" s="25"/>
      <c r="H44" s="25"/>
      <c r="I44" s="24"/>
      <c r="J44" s="217"/>
      <c r="K44" s="56"/>
    </row>
    <row r="45" spans="1:10" ht="6.75" customHeight="1">
      <c r="A45" s="54"/>
      <c r="B45" s="54"/>
      <c r="C45" s="54"/>
      <c r="D45" s="54"/>
      <c r="E45" s="66"/>
      <c r="F45" s="66"/>
      <c r="G45" s="54"/>
      <c r="H45" s="66"/>
      <c r="J45" s="216"/>
    </row>
    <row r="46" spans="1:11" ht="12.75" customHeight="1">
      <c r="A46" s="56" t="s">
        <v>44</v>
      </c>
      <c r="B46" s="86"/>
      <c r="C46" s="86"/>
      <c r="D46" s="86"/>
      <c r="E46" s="86"/>
      <c r="F46" s="86"/>
      <c r="G46" s="86"/>
      <c r="H46" s="86"/>
      <c r="I46" s="77"/>
      <c r="J46" s="216"/>
      <c r="K46" s="17"/>
    </row>
    <row r="47" spans="1:11" ht="12.75" customHeight="1">
      <c r="A47" s="27"/>
      <c r="B47" s="27"/>
      <c r="C47" s="27"/>
      <c r="D47" s="1"/>
      <c r="E47" s="1"/>
      <c r="F47" s="1"/>
      <c r="G47" s="32" t="s">
        <v>5</v>
      </c>
      <c r="H47" s="31" t="s">
        <v>4</v>
      </c>
      <c r="J47" s="218"/>
      <c r="K47" s="78"/>
    </row>
    <row r="48" spans="2:11" ht="12.75" customHeight="1">
      <c r="B48" s="28" t="s">
        <v>35</v>
      </c>
      <c r="C48" s="80"/>
      <c r="D48" s="72"/>
      <c r="E48" s="72"/>
      <c r="F48" s="72"/>
      <c r="G48" s="151">
        <v>22</v>
      </c>
      <c r="H48" s="33" t="s">
        <v>42</v>
      </c>
      <c r="I48" s="18"/>
      <c r="J48" s="218"/>
      <c r="K48" s="78"/>
    </row>
    <row r="49" spans="2:11" ht="12.75" customHeight="1">
      <c r="B49" s="29" t="s">
        <v>36</v>
      </c>
      <c r="C49" s="81"/>
      <c r="D49" s="73"/>
      <c r="E49" s="73"/>
      <c r="F49" s="73"/>
      <c r="G49" s="152">
        <v>2</v>
      </c>
      <c r="H49" s="34" t="s">
        <v>6</v>
      </c>
      <c r="I49" s="18"/>
      <c r="J49" s="218"/>
      <c r="K49" s="78"/>
    </row>
    <row r="50" spans="2:11" ht="12.75" customHeight="1">
      <c r="B50" s="29" t="s">
        <v>37</v>
      </c>
      <c r="C50" s="81"/>
      <c r="D50" s="73"/>
      <c r="E50" s="73"/>
      <c r="F50" s="73"/>
      <c r="G50" s="152">
        <v>1</v>
      </c>
      <c r="H50" s="34" t="s">
        <v>6</v>
      </c>
      <c r="I50" s="18"/>
      <c r="J50" s="218"/>
      <c r="K50" s="78"/>
    </row>
    <row r="51" spans="2:11" ht="12.75" customHeight="1">
      <c r="B51" s="29" t="s">
        <v>38</v>
      </c>
      <c r="C51" s="73"/>
      <c r="D51" s="73"/>
      <c r="E51" s="73"/>
      <c r="F51" s="73"/>
      <c r="G51" s="152">
        <v>2</v>
      </c>
      <c r="H51" s="34" t="s">
        <v>6</v>
      </c>
      <c r="I51" s="18"/>
      <c r="J51" s="218"/>
      <c r="K51" s="78"/>
    </row>
    <row r="52" spans="1:11" ht="4.5" customHeight="1">
      <c r="A52" s="49"/>
      <c r="B52" s="49"/>
      <c r="C52" s="49"/>
      <c r="D52" s="1"/>
      <c r="E52" s="1"/>
      <c r="F52" s="1"/>
      <c r="G52" s="45"/>
      <c r="H52" s="45"/>
      <c r="I52" s="77"/>
      <c r="J52" s="218"/>
      <c r="K52" s="78"/>
    </row>
    <row r="53" spans="2:11" ht="12.75" customHeight="1">
      <c r="B53" s="27" t="s">
        <v>15</v>
      </c>
      <c r="C53" s="1"/>
      <c r="D53" s="35"/>
      <c r="E53" s="51"/>
      <c r="F53" s="51"/>
      <c r="G53" s="153">
        <v>0</v>
      </c>
      <c r="H53" s="51"/>
      <c r="J53" s="218"/>
      <c r="K53" s="1"/>
    </row>
    <row r="54" spans="1:11" ht="4.5" customHeight="1">
      <c r="A54" s="49"/>
      <c r="B54" s="49"/>
      <c r="C54" s="1"/>
      <c r="D54" s="51"/>
      <c r="E54" s="51"/>
      <c r="F54" s="51"/>
      <c r="G54" s="51"/>
      <c r="H54" s="51"/>
      <c r="I54" s="74"/>
      <c r="J54" s="218"/>
      <c r="K54" s="1"/>
    </row>
    <row r="55" spans="2:11" ht="12.75" customHeight="1">
      <c r="B55" s="27" t="s">
        <v>34</v>
      </c>
      <c r="C55" s="1"/>
      <c r="D55" s="35"/>
      <c r="E55" s="51"/>
      <c r="F55" s="51"/>
      <c r="G55" s="46">
        <f>SUM(G48:G53)</f>
        <v>27</v>
      </c>
      <c r="H55" s="51"/>
      <c r="J55" s="218"/>
      <c r="K55" s="1"/>
    </row>
    <row r="56" spans="2:11" ht="12.75" customHeight="1">
      <c r="B56" s="49"/>
      <c r="C56" s="1"/>
      <c r="D56" s="51"/>
      <c r="E56" s="51"/>
      <c r="F56" s="51"/>
      <c r="G56" s="51"/>
      <c r="H56" s="51"/>
      <c r="I56" s="74"/>
      <c r="J56" s="218"/>
      <c r="K56" s="1"/>
    </row>
    <row r="57" spans="1:11" ht="12.75" customHeight="1">
      <c r="A57" s="56" t="s">
        <v>16</v>
      </c>
      <c r="B57" s="56"/>
      <c r="C57" s="86"/>
      <c r="D57" s="86"/>
      <c r="E57" s="86"/>
      <c r="F57" s="86"/>
      <c r="G57" s="86"/>
      <c r="H57" s="86"/>
      <c r="I57" s="214"/>
      <c r="J57" s="1"/>
      <c r="K57" s="17"/>
    </row>
    <row r="58" spans="1:11" ht="4.5" customHeight="1">
      <c r="A58" s="57"/>
      <c r="B58" s="57"/>
      <c r="C58" s="57"/>
      <c r="D58" s="57"/>
      <c r="J58" s="1"/>
      <c r="K58" s="17"/>
    </row>
    <row r="59" spans="1:11" ht="12.75" customHeight="1">
      <c r="A59" s="58" t="s">
        <v>11</v>
      </c>
      <c r="B59" s="58"/>
      <c r="C59" s="1"/>
      <c r="G59" s="184">
        <f>J40</f>
        <v>11117500</v>
      </c>
      <c r="J59" s="1"/>
      <c r="K59" s="17"/>
    </row>
    <row r="60" spans="1:11" ht="7.5" customHeight="1">
      <c r="A60" s="30"/>
      <c r="B60" s="30"/>
      <c r="C60" s="30"/>
      <c r="D60" s="30"/>
      <c r="E60" s="26"/>
      <c r="F60" s="26"/>
      <c r="G60" s="35"/>
      <c r="J60" s="219"/>
      <c r="K60" s="17"/>
    </row>
    <row r="61" spans="1:11" s="195" customFormat="1" ht="13.5" customHeight="1">
      <c r="A61" s="194" t="s">
        <v>50</v>
      </c>
      <c r="B61" s="194"/>
      <c r="C61" s="194"/>
      <c r="G61" s="196">
        <f>0.0425*G55+0.83</f>
        <v>1.98</v>
      </c>
      <c r="H61" s="197"/>
      <c r="I61" s="8"/>
      <c r="J61" s="220"/>
      <c r="K61" s="17"/>
    </row>
    <row r="62" spans="1:11" ht="4.5" customHeight="1">
      <c r="A62" s="30"/>
      <c r="B62" s="30"/>
      <c r="C62" s="30"/>
      <c r="D62" s="1"/>
      <c r="E62" s="1"/>
      <c r="F62" s="1"/>
      <c r="G62" s="47"/>
      <c r="H62" s="154"/>
      <c r="J62" s="219"/>
      <c r="K62" s="17"/>
    </row>
    <row r="63" spans="1:11" s="195" customFormat="1" ht="13.5" customHeight="1">
      <c r="A63" s="194" t="s">
        <v>51</v>
      </c>
      <c r="B63" s="194"/>
      <c r="C63" s="194"/>
      <c r="G63" s="206">
        <f>ROUND(9.264*G59^(-0.1495)*G61/100,6)</f>
        <v>0.016221</v>
      </c>
      <c r="H63" s="198"/>
      <c r="I63" s="8"/>
      <c r="J63" s="220"/>
      <c r="K63" s="17"/>
    </row>
    <row r="64" spans="1:11" s="195" customFormat="1" ht="13.5" customHeight="1">
      <c r="A64" s="194" t="s">
        <v>60</v>
      </c>
      <c r="B64" s="194"/>
      <c r="C64" s="194"/>
      <c r="G64" s="164">
        <v>0</v>
      </c>
      <c r="H64" s="198"/>
      <c r="I64" s="8"/>
      <c r="J64" s="220"/>
      <c r="K64" s="17"/>
    </row>
    <row r="65" spans="1:11" ht="7.5" customHeight="1">
      <c r="A65" s="30"/>
      <c r="B65" s="30"/>
      <c r="C65" s="30"/>
      <c r="D65" s="1"/>
      <c r="E65" s="1"/>
      <c r="F65" s="1"/>
      <c r="G65" s="63"/>
      <c r="H65" s="155"/>
      <c r="J65" s="219"/>
      <c r="K65" s="17"/>
    </row>
    <row r="66" spans="1:11" ht="15" customHeight="1">
      <c r="A66" s="28" t="s">
        <v>61</v>
      </c>
      <c r="B66" s="28"/>
      <c r="C66" s="28"/>
      <c r="D66" s="60"/>
      <c r="E66" s="67"/>
      <c r="F66" s="67"/>
      <c r="G66" s="61"/>
      <c r="H66" s="85"/>
      <c r="I66" s="85"/>
      <c r="J66" s="221">
        <f>ROUND(G63*G59*(1+G64),2)</f>
        <v>180337</v>
      </c>
      <c r="K66" s="17"/>
    </row>
    <row r="67" spans="1:11" ht="12.75" customHeight="1">
      <c r="A67" s="48"/>
      <c r="B67" s="49"/>
      <c r="C67" s="49"/>
      <c r="D67" s="59"/>
      <c r="E67" s="59"/>
      <c r="F67" s="59"/>
      <c r="G67" s="87"/>
      <c r="H67" s="87"/>
      <c r="I67" s="77"/>
      <c r="J67" s="50"/>
      <c r="K67" s="17"/>
    </row>
    <row r="68" spans="1:14" ht="12.75" customHeight="1">
      <c r="A68" s="69" t="s">
        <v>56</v>
      </c>
      <c r="G68" s="199">
        <v>0</v>
      </c>
      <c r="H68" s="200">
        <v>0</v>
      </c>
      <c r="J68" s="221">
        <f>G68*H68</f>
        <v>0</v>
      </c>
      <c r="L68" s="201"/>
      <c r="M68" s="201"/>
      <c r="N68" s="201"/>
    </row>
    <row r="69" spans="7:10" ht="12.75" customHeight="1">
      <c r="G69" s="149"/>
      <c r="J69"/>
    </row>
    <row r="70" spans="1:11" s="38" customFormat="1" ht="12.75">
      <c r="A70" s="135" t="s">
        <v>47</v>
      </c>
      <c r="B70" s="136"/>
      <c r="C70" s="137"/>
      <c r="D70" s="137"/>
      <c r="E70" s="138"/>
      <c r="F70" s="139"/>
      <c r="G70" s="150"/>
      <c r="H70" s="138"/>
      <c r="I70" s="138"/>
      <c r="J70" s="140">
        <f>J66+J68</f>
        <v>180337</v>
      </c>
      <c r="K70" s="42"/>
    </row>
    <row r="71" spans="2:11" s="38" customFormat="1" ht="4.5" customHeight="1">
      <c r="B71" s="39"/>
      <c r="C71" s="40"/>
      <c r="D71" s="40"/>
      <c r="E71" s="88"/>
      <c r="F71" s="89"/>
      <c r="G71" s="90"/>
      <c r="H71" s="106"/>
      <c r="J71" s="129"/>
      <c r="K71" s="42"/>
    </row>
    <row r="72" spans="1:11" s="38" customFormat="1" ht="12.75">
      <c r="A72" s="91" t="s">
        <v>13</v>
      </c>
      <c r="B72" s="39"/>
      <c r="C72" s="40"/>
      <c r="D72" s="40"/>
      <c r="E72" s="99"/>
      <c r="F72" s="99"/>
      <c r="G72" s="164">
        <v>0.04</v>
      </c>
      <c r="H72" s="107"/>
      <c r="I72" s="43"/>
      <c r="J72" s="130">
        <f>ROUND(J70*G72,2)</f>
        <v>7213</v>
      </c>
      <c r="K72" s="42"/>
    </row>
    <row r="73" spans="1:11" s="38" customFormat="1" ht="3" customHeight="1">
      <c r="A73" s="92"/>
      <c r="B73" s="93"/>
      <c r="C73" s="94"/>
      <c r="D73" s="94"/>
      <c r="E73" s="100"/>
      <c r="F73" s="100"/>
      <c r="G73" s="165"/>
      <c r="H73" s="108"/>
      <c r="I73" s="92"/>
      <c r="J73" s="131"/>
      <c r="K73" s="42"/>
    </row>
    <row r="74" spans="2:11" s="38" customFormat="1" ht="3" customHeight="1">
      <c r="B74" s="39"/>
      <c r="C74" s="40"/>
      <c r="D74" s="40"/>
      <c r="E74" s="102"/>
      <c r="F74" s="102"/>
      <c r="G74" s="166"/>
      <c r="H74" s="109"/>
      <c r="I74" s="103"/>
      <c r="J74" s="129"/>
      <c r="K74" s="42"/>
    </row>
    <row r="75" spans="1:11" s="38" customFormat="1" ht="12.75">
      <c r="A75" s="96" t="s">
        <v>48</v>
      </c>
      <c r="B75" s="97"/>
      <c r="C75" s="98"/>
      <c r="D75" s="98"/>
      <c r="E75" s="41"/>
      <c r="F75" s="41"/>
      <c r="G75" s="167"/>
      <c r="H75" s="107"/>
      <c r="I75" s="43"/>
      <c r="J75" s="132">
        <f>J70+J72</f>
        <v>187550</v>
      </c>
      <c r="K75" s="42"/>
    </row>
    <row r="76" spans="1:11" s="38" customFormat="1" ht="12.75">
      <c r="A76" s="38" t="s">
        <v>14</v>
      </c>
      <c r="B76" s="39"/>
      <c r="D76" s="40"/>
      <c r="E76" s="95"/>
      <c r="F76" s="95"/>
      <c r="G76" s="44">
        <v>0.2</v>
      </c>
      <c r="H76" s="44"/>
      <c r="J76" s="133">
        <f>ROUND(J75*G76,2)</f>
        <v>37510</v>
      </c>
      <c r="K76" s="42"/>
    </row>
    <row r="77" spans="1:11" s="38" customFormat="1" ht="3" customHeight="1">
      <c r="A77" s="43"/>
      <c r="B77" s="156"/>
      <c r="C77" s="101"/>
      <c r="D77" s="101"/>
      <c r="E77" s="95"/>
      <c r="F77" s="95"/>
      <c r="G77" s="90"/>
      <c r="H77" s="106"/>
      <c r="J77" s="134"/>
      <c r="K77" s="42"/>
    </row>
    <row r="78" spans="1:11" s="43" customFormat="1" ht="12.75">
      <c r="A78" s="157" t="s">
        <v>49</v>
      </c>
      <c r="B78" s="158"/>
      <c r="C78" s="159"/>
      <c r="D78" s="159"/>
      <c r="E78" s="160"/>
      <c r="F78" s="161"/>
      <c r="G78" s="162"/>
      <c r="H78" s="162"/>
      <c r="I78" s="160"/>
      <c r="J78" s="163">
        <f>SUM(J74:J76)</f>
        <v>225060</v>
      </c>
      <c r="K78" s="42"/>
    </row>
    <row r="79" ht="4.5" customHeight="1"/>
    <row r="80" spans="1:7" ht="12.75">
      <c r="A80" s="183" t="s">
        <v>53</v>
      </c>
      <c r="G80" s="222">
        <f>J75/G36</f>
        <v>0.005038</v>
      </c>
    </row>
  </sheetData>
  <sheetProtection password="D2DC" sheet="1"/>
  <mergeCells count="22">
    <mergeCell ref="A32:B32"/>
    <mergeCell ref="A18:B18"/>
    <mergeCell ref="A23:B23"/>
    <mergeCell ref="I2:J2"/>
    <mergeCell ref="A21:B21"/>
    <mergeCell ref="A13:B13"/>
    <mergeCell ref="A24:B24"/>
    <mergeCell ref="A34:B34"/>
    <mergeCell ref="A15:B15"/>
    <mergeCell ref="A26:B26"/>
    <mergeCell ref="A28:B28"/>
    <mergeCell ref="A30:B30"/>
    <mergeCell ref="A7:B7"/>
    <mergeCell ref="A9:B9"/>
    <mergeCell ref="A11:B11"/>
    <mergeCell ref="A12:B12"/>
    <mergeCell ref="A38:B38"/>
    <mergeCell ref="A25:B25"/>
    <mergeCell ref="A19:B19"/>
    <mergeCell ref="A14:B14"/>
    <mergeCell ref="A16:B16"/>
    <mergeCell ref="A17:B17"/>
  </mergeCells>
  <printOptions/>
  <pageMargins left="0.984251968503937" right="0.984251968503937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&amp;L&amp;"Arial,Fett"&amp;K01+043Angebot Prüfingenieur&amp;"Arial,Standard"
nach VM.PI.2014&amp;R&amp;"Arial,Standard"&amp;K01+043Version 5
Stand: 07.01.2020</oddHeader>
    <oddFooter>&amp;L&amp;"Arial,Fett"&amp;K01+045LM.VM.2014&amp;"Arial,Standard"  |  Prüfingenieur  |  Angebotsformular&amp;R&amp;"Arial,Standard"&amp;K01+045&amp;P/&amp;N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Lazovic Ivana</cp:lastModifiedBy>
  <cp:lastPrinted>2014-10-08T07:35:20Z</cp:lastPrinted>
  <dcterms:created xsi:type="dcterms:W3CDTF">2009-05-04T08:45:42Z</dcterms:created>
  <dcterms:modified xsi:type="dcterms:W3CDTF">2020-01-08T15:03:53Z</dcterms:modified>
  <cp:category/>
  <cp:version/>
  <cp:contentType/>
  <cp:contentStatus/>
</cp:coreProperties>
</file>