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20" windowWidth="25815" windowHeight="14520" tabRatio="914" activeTab="0"/>
  </bookViews>
  <sheets>
    <sheet name="Verfahrensbetreuung" sheetId="1" r:id="rId1"/>
    <sheet name="VB_1-stufig o.V." sheetId="2" state="hidden" r:id="rId2"/>
    <sheet name="VB_2-stufig o.V." sheetId="3" state="hidden" r:id="rId3"/>
  </sheets>
  <definedNames>
    <definedName name="_xlnm.Print_Area" localSheetId="1">'VB_1-stufig o.V.'!$A$1:$J$92</definedName>
    <definedName name="_xlnm.Print_Area" localSheetId="2">'VB_2-stufig o.V.'!$A$1:$J$92</definedName>
    <definedName name="_xlnm.Print_Titles" localSheetId="1">'VB_1-stufig o.V.'!$A:$D,'VB_1-stufig o.V.'!$3:$3</definedName>
    <definedName name="_xlnm.Print_Titles" localSheetId="2">'VB_2-stufig o.V.'!$A:$D,'VB_2-stufig o.V.'!$3:$3</definedName>
    <definedName name="_xlnm.Print_Titles" localSheetId="0">'Verfahrensbetreuung'!$A:$D,'Verfahrensbetreuung'!$3:$3</definedName>
  </definedNames>
  <calcPr fullCalcOnLoad="1" fullPrecision="0"/>
</workbook>
</file>

<file path=xl/sharedStrings.xml><?xml version="1.0" encoding="utf-8"?>
<sst xmlns="http://schemas.openxmlformats.org/spreadsheetml/2006/main" count="223" uniqueCount="86">
  <si>
    <t>AUFSCHLIESSUNG</t>
  </si>
  <si>
    <t>BAUWERK – ROHBAU</t>
  </si>
  <si>
    <t>BAUWERK – AUSBAU</t>
  </si>
  <si>
    <t>AUSSENANLAGEN</t>
  </si>
  <si>
    <t>Leistung</t>
  </si>
  <si>
    <t>mögl Punkte</t>
  </si>
  <si>
    <t>gewählt</t>
  </si>
  <si>
    <t>1 bis 5</t>
  </si>
  <si>
    <t>BAUWERK – TECHNIK</t>
  </si>
  <si>
    <t>Gebäudeautomation</t>
  </si>
  <si>
    <t>EINRICHTUNG</t>
  </si>
  <si>
    <t>NEBENKOSTEN</t>
  </si>
  <si>
    <t>RESERVEN</t>
  </si>
  <si>
    <t>Bemessungsgrundlage:</t>
  </si>
  <si>
    <t>PLANUNGSLEISTUNGEN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</si>
  <si>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</si>
  <si>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</si>
  <si>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</si>
  <si>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</si>
  <si>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</si>
  <si>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</si>
  <si>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</si>
  <si>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</si>
  <si>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</si>
  <si>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</si>
  <si>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</si>
  <si>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</si>
  <si>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</si>
  <si>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</si>
  <si>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</si>
  <si>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</si>
  <si>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</si>
  <si>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</si>
  <si>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</si>
  <si>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</si>
  <si>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</si>
  <si>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Einrichtung</t>
  </si>
  <si>
    <t>BEMESSUNGSGRUNDLAGE</t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</si>
  <si>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</si>
  <si>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</si>
  <si>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</si>
  <si>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</si>
  <si>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</si>
  <si>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</si>
  <si>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</si>
  <si>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</si>
  <si>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ERK %</t>
  </si>
  <si>
    <t>Ermittlung Bemessungsgrundlage</t>
  </si>
  <si>
    <t>Anforderungsmerkmale/Bewertungspunkte</t>
  </si>
  <si>
    <t>(E) Anforderungen an die Kostenvorgaben</t>
  </si>
  <si>
    <r>
      <rPr>
        <b/>
        <sz val="8"/>
        <color indexed="8"/>
        <rFont val="Arial"/>
        <family val="2"/>
      </rPr>
      <t>Verfahrensbetreuung</t>
    </r>
    <r>
      <rPr>
        <sz val="8"/>
        <color indexed="8"/>
        <rFont val="Arial"/>
        <family val="2"/>
      </rPr>
      <t xml:space="preserve">                              nach VM.VB.2014</t>
    </r>
  </si>
  <si>
    <t>Verfahrensbetreuung nach VM.VB.2014</t>
  </si>
  <si>
    <t>Summe Verfahrensbetreuung ohne Nebenkosten</t>
  </si>
  <si>
    <t>Summe Verfahrensbetreuung netto inkl. NK</t>
  </si>
  <si>
    <t xml:space="preserve">Summe Verfahrensbetreuung brutto </t>
  </si>
  <si>
    <r>
      <t>Faktor aus Bewertungspunkten [f</t>
    </r>
    <r>
      <rPr>
        <vertAlign val="subscript"/>
        <sz val="10"/>
        <rFont val="Arial"/>
        <family val="2"/>
      </rPr>
      <t xml:space="preserve">bw </t>
    </r>
    <r>
      <rPr>
        <sz val="10"/>
        <rFont val="Arial"/>
        <family val="2"/>
      </rPr>
      <t>= 0,042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+ 0,824]</t>
    </r>
  </si>
  <si>
    <r>
      <t>%-Satz für VB [h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2"/>
      </rPr>
      <t xml:space="preserve"> =  8900,00 x (BMGL)</t>
    </r>
    <r>
      <rPr>
        <vertAlign val="superscript"/>
        <sz val="10"/>
        <rFont val="Arial"/>
        <family val="2"/>
      </rPr>
      <t>(-0,66)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</si>
  <si>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Vergütung VVB = BMGL x h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PH</t>
    </r>
  </si>
  <si>
    <t>hier auswählen</t>
  </si>
  <si>
    <t>1-stufiges nicht offenes Verfahren</t>
  </si>
  <si>
    <t>VB‘1 Verfahrensvorbereitung</t>
  </si>
  <si>
    <t>VB‘2 Verfahrensorganisation</t>
  </si>
  <si>
    <t>VB‘3 Auslobungsunterlagen</t>
  </si>
  <si>
    <t>VB‘4 Auswahlverfahren (bis zu 10 Bewerber)</t>
  </si>
  <si>
    <t>VB‘5 Wettbewerbsstufe 1 (bis zu 10 TN/Bieter)</t>
  </si>
  <si>
    <t>VB‘7 Vertragsverhandlung</t>
  </si>
  <si>
    <t>VB‘8 Verfahrensnachbereitung</t>
  </si>
  <si>
    <t xml:space="preserve">         Wettbewerbsstufe 2 (bis zu 10 TN/Bieter)</t>
  </si>
  <si>
    <r>
      <t>Prozentsatz der beauftragten Projektphasen (f</t>
    </r>
    <r>
      <rPr>
        <vertAlign val="subscript"/>
        <sz val="10"/>
        <rFont val="Arial"/>
        <family val="2"/>
      </rPr>
      <t>PH</t>
    </r>
    <r>
      <rPr>
        <sz val="10"/>
        <rFont val="Arial"/>
        <family val="2"/>
      </rPr>
      <t>)</t>
    </r>
  </si>
  <si>
    <t>1-stufiges offenes Verfahren</t>
  </si>
  <si>
    <t>2-stufiges offenes Verfahren</t>
  </si>
  <si>
    <t>1 bis 15</t>
  </si>
  <si>
    <t>BAUKOSTEN (KG 1-7)</t>
  </si>
  <si>
    <t>ERRICHTUNGSKOSTEN (KG 1-9)</t>
  </si>
  <si>
    <t>Prozentanteil an Baukosten (netto, inkl. NK)</t>
  </si>
  <si>
    <t xml:space="preserve">+ 5% Zuschlag je 10 weitere Bewerber im Auswahlverfahren </t>
  </si>
  <si>
    <t xml:space="preserve">+ 20% Zuschlag je 10 weitere TN/Bieter pro Wettbewerbsstufe </t>
  </si>
  <si>
    <t>Bewerberanzahl im Auswahlverfahren</t>
  </si>
  <si>
    <t>TN/Bieter Wettbewerbsstufe 1</t>
  </si>
  <si>
    <t xml:space="preserve">  nur bei 1-stufigen nicht offenen Verfahren</t>
  </si>
  <si>
    <t>BEMESSUNGSGRUNDLAGE (= BAUKOSTEN)</t>
  </si>
  <si>
    <r>
      <t>Summe Prozentsatz der beauftragen Projektphasen (f</t>
    </r>
    <r>
      <rPr>
        <vertAlign val="subscript"/>
        <sz val="10"/>
        <color indexed="8"/>
        <rFont val="Arial"/>
        <family val="2"/>
      </rPr>
      <t>Ph</t>
    </r>
    <r>
      <rPr>
        <sz val="10"/>
        <color indexed="8"/>
        <rFont val="Arial"/>
        <family val="2"/>
      </rPr>
      <t>)</t>
    </r>
  </si>
  <si>
    <t xml:space="preserve">TN/Bieter Wettbewerbsstufe 2  </t>
  </si>
  <si>
    <t xml:space="preserve">  nur bei 2-stufigen Verfahren</t>
  </si>
  <si>
    <t>Stundenpool (optionale Leistungen)</t>
  </si>
  <si>
    <r>
      <t>Vergütung VVB = BMGL x h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2"/>
      </rPr>
      <t xml:space="preserve"> x 100 % f</t>
    </r>
    <r>
      <rPr>
        <vertAlign val="subscript"/>
        <sz val="10"/>
        <rFont val="Arial"/>
        <family val="2"/>
      </rPr>
      <t>PH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</si>
</sst>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  <numFmt numFmtId="201" formatCode="_-* #,##0.0000\ &quot;€&quot;_-;\-* #,##0.0000\ &quot;€&quot;_-;_-* &quot;-&quot;????\ &quot;€&quot;_-;_-@_-"/>
    <numFmt numFmtId="202" formatCode="0.00000%"/>
    <numFmt numFmtId="203" formatCode="0.00000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3"/>
      <name val="Calibri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sz val="10"/>
      <color indexed="55"/>
      <name val="Arial"/>
      <family val="2"/>
    </font>
    <font>
      <b/>
      <sz val="13"/>
      <color indexed="9"/>
      <name val="Calibri"/>
      <family val="2"/>
    </font>
    <font>
      <i/>
      <sz val="9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9"/>
      <color theme="0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b/>
      <sz val="10"/>
      <color theme="1"/>
      <name val="Arial"/>
      <family val="2"/>
    </font>
    <font>
      <i/>
      <sz val="9"/>
      <color theme="1" tint="0.4999800026416778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/>
      <right style="hair"/>
      <top>
        <color indexed="63"/>
      </top>
      <bottom style="hair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hair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3" fontId="5" fillId="28" borderId="4">
      <alignment/>
      <protection/>
    </xf>
    <xf numFmtId="0" fontId="59" fillId="29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3" borderId="10" applyNumberFormat="0" applyAlignment="0" applyProtection="0"/>
  </cellStyleXfs>
  <cellXfs count="333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10" fontId="5" fillId="0" borderId="13" xfId="69" applyNumberFormat="1" applyFont="1" applyFill="1" applyBorder="1" applyAlignment="1" applyProtection="1">
      <alignment horizont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17" fillId="0" borderId="0" xfId="69" applyFont="1" applyBorder="1" applyAlignment="1" applyProtection="1">
      <alignment horizontal="left"/>
      <protection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0" fontId="5" fillId="0" borderId="14" xfId="69" applyFont="1" applyFill="1" applyBorder="1" applyProtection="1">
      <alignment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5" xfId="66" applyFont="1" applyBorder="1" applyProtection="1">
      <alignment/>
      <protection/>
    </xf>
    <xf numFmtId="0" fontId="3" fillId="0" borderId="15" xfId="66" applyFont="1" applyBorder="1" applyAlignment="1" applyProtection="1">
      <alignment horizontal="right"/>
      <protection/>
    </xf>
    <xf numFmtId="174" fontId="3" fillId="0" borderId="15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9" fontId="3" fillId="0" borderId="0" xfId="66" applyNumberFormat="1" applyFont="1" applyBorder="1" applyAlignment="1" applyProtection="1">
      <alignment horizontal="center"/>
      <protection/>
    </xf>
    <xf numFmtId="176" fontId="7" fillId="0" borderId="15" xfId="66" applyNumberFormat="1" applyFont="1" applyFill="1" applyBorder="1" applyProtection="1">
      <alignment/>
      <protection/>
    </xf>
    <xf numFmtId="9" fontId="3" fillId="0" borderId="15" xfId="66" applyNumberFormat="1" applyFont="1" applyBorder="1" applyAlignment="1" applyProtection="1">
      <alignment horizontal="center"/>
      <protection/>
    </xf>
    <xf numFmtId="174" fontId="3" fillId="0" borderId="0" xfId="66" applyNumberFormat="1" applyFont="1" applyBorder="1" applyProtection="1">
      <alignment/>
      <protection/>
    </xf>
    <xf numFmtId="176" fontId="7" fillId="0" borderId="16" xfId="66" applyNumberFormat="1" applyFont="1" applyFill="1" applyBorder="1" applyProtection="1">
      <alignment/>
      <protection/>
    </xf>
    <xf numFmtId="9" fontId="3" fillId="0" borderId="16" xfId="66" applyNumberFormat="1" applyFont="1" applyBorder="1" applyAlignment="1" applyProtection="1">
      <alignment horizontal="center"/>
      <protection/>
    </xf>
    <xf numFmtId="0" fontId="3" fillId="0" borderId="16" xfId="66" applyFont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5" xfId="66" applyNumberFormat="1" applyFont="1" applyFill="1" applyBorder="1" applyAlignment="1" applyProtection="1">
      <alignment horizontal="center"/>
      <protection/>
    </xf>
    <xf numFmtId="9" fontId="3" fillId="0" borderId="16" xfId="66" applyNumberFormat="1" applyFont="1" applyFill="1" applyBorder="1" applyAlignment="1" applyProtection="1">
      <alignment horizontal="center"/>
      <protection/>
    </xf>
    <xf numFmtId="0" fontId="2" fillId="0" borderId="17" xfId="67" applyFont="1" applyFill="1" applyBorder="1" applyAlignment="1">
      <alignment vertical="center"/>
      <protection/>
    </xf>
    <xf numFmtId="3" fontId="5" fillId="0" borderId="17" xfId="69" applyNumberFormat="1" applyFont="1" applyFill="1" applyBorder="1" applyAlignment="1" applyProtection="1">
      <alignment horizontal="right"/>
      <protection/>
    </xf>
    <xf numFmtId="10" fontId="5" fillId="0" borderId="13" xfId="69" applyNumberFormat="1" applyFont="1" applyFill="1" applyBorder="1" applyAlignment="1" applyProtection="1">
      <alignment horizontal="right"/>
      <protection/>
    </xf>
    <xf numFmtId="10" fontId="5" fillId="0" borderId="13" xfId="69" applyNumberFormat="1" applyFont="1" applyBorder="1" applyAlignment="1" applyProtection="1">
      <alignment horizontal="right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9" fontId="5" fillId="0" borderId="0" xfId="69" applyNumberFormat="1" applyFont="1" applyFill="1" applyBorder="1" applyAlignment="1" applyProtection="1">
      <alignment horizontal="right" vertical="center"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8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" fontId="10" fillId="34" borderId="18" xfId="69" applyNumberFormat="1" applyFont="1" applyFill="1" applyBorder="1" applyAlignment="1" applyProtection="1">
      <alignment horizontal="left" vertical="center"/>
      <protection/>
    </xf>
    <xf numFmtId="172" fontId="10" fillId="34" borderId="18" xfId="69" applyNumberFormat="1" applyFont="1" applyFill="1" applyBorder="1" applyAlignment="1" applyProtection="1">
      <alignment horizontal="left" vertical="center"/>
      <protection/>
    </xf>
    <xf numFmtId="0" fontId="10" fillId="34" borderId="18" xfId="69" applyFont="1" applyFill="1" applyBorder="1" applyAlignment="1" applyProtection="1">
      <alignment vertical="center"/>
      <protection/>
    </xf>
    <xf numFmtId="0" fontId="10" fillId="0" borderId="18" xfId="69" applyFont="1" applyFill="1" applyBorder="1" applyAlignment="1" applyProtection="1">
      <alignment vertical="center"/>
      <protection/>
    </xf>
    <xf numFmtId="9" fontId="5" fillId="0" borderId="18" xfId="69" applyNumberFormat="1" applyFont="1" applyFill="1" applyBorder="1" applyAlignment="1" applyProtection="1">
      <alignment horizontal="right" vertical="center"/>
      <protection/>
    </xf>
    <xf numFmtId="1" fontId="5" fillId="0" borderId="19" xfId="69" applyNumberFormat="1" applyFont="1" applyFill="1" applyBorder="1" applyAlignment="1" applyProtection="1">
      <alignment horizontal="left"/>
      <protection/>
    </xf>
    <xf numFmtId="172" fontId="5" fillId="0" borderId="19" xfId="69" applyNumberFormat="1" applyFont="1" applyFill="1" applyBorder="1" applyAlignment="1" applyProtection="1">
      <alignment horizontal="left"/>
      <protection/>
    </xf>
    <xf numFmtId="0" fontId="5" fillId="0" borderId="19" xfId="69" applyFont="1" applyFill="1" applyBorder="1" applyAlignment="1" applyProtection="1">
      <alignment/>
      <protection/>
    </xf>
    <xf numFmtId="9" fontId="5" fillId="0" borderId="19" xfId="69" applyNumberFormat="1" applyFont="1" applyFill="1" applyBorder="1" applyAlignment="1" applyProtection="1">
      <alignment horizontal="right"/>
      <protection/>
    </xf>
    <xf numFmtId="1" fontId="5" fillId="0" borderId="20" xfId="69" applyNumberFormat="1" applyFont="1" applyFill="1" applyBorder="1" applyAlignment="1" applyProtection="1">
      <alignment horizontal="left"/>
      <protection/>
    </xf>
    <xf numFmtId="172" fontId="5" fillId="0" borderId="20" xfId="69" applyNumberFormat="1" applyFont="1" applyFill="1" applyBorder="1" applyAlignment="1" applyProtection="1">
      <alignment horizontal="left"/>
      <protection/>
    </xf>
    <xf numFmtId="0" fontId="5" fillId="0" borderId="20" xfId="69" applyFont="1" applyFill="1" applyBorder="1" applyAlignment="1" applyProtection="1">
      <alignment/>
      <protection/>
    </xf>
    <xf numFmtId="9" fontId="5" fillId="0" borderId="20" xfId="69" applyNumberFormat="1" applyFont="1" applyFill="1" applyBorder="1" applyAlignment="1" applyProtection="1">
      <alignment horizontal="right"/>
      <protection/>
    </xf>
    <xf numFmtId="173" fontId="5" fillId="0" borderId="19" xfId="69" applyNumberFormat="1" applyFont="1" applyFill="1" applyBorder="1" applyAlignment="1" applyProtection="1">
      <alignment horizontal="left"/>
      <protection/>
    </xf>
    <xf numFmtId="0" fontId="5" fillId="0" borderId="19" xfId="69" applyFont="1" applyFill="1" applyBorder="1" applyProtection="1">
      <alignment/>
      <protection/>
    </xf>
    <xf numFmtId="0" fontId="5" fillId="0" borderId="20" xfId="69" applyFont="1" applyBorder="1" applyAlignment="1" applyProtection="1">
      <alignment horizontal="left"/>
      <protection/>
    </xf>
    <xf numFmtId="0" fontId="5" fillId="0" borderId="20" xfId="69" applyFont="1" applyBorder="1" applyProtection="1">
      <alignment/>
      <protection/>
    </xf>
    <xf numFmtId="0" fontId="5" fillId="0" borderId="20" xfId="69" applyFont="1" applyFill="1" applyBorder="1" applyProtection="1">
      <alignment/>
      <protection/>
    </xf>
    <xf numFmtId="3" fontId="5" fillId="0" borderId="21" xfId="69" applyNumberFormat="1" applyFont="1" applyFill="1" applyBorder="1" applyProtection="1">
      <alignment/>
      <protection/>
    </xf>
    <xf numFmtId="9" fontId="5" fillId="0" borderId="21" xfId="69" applyNumberFormat="1" applyFont="1" applyBorder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68" fontId="10" fillId="34" borderId="22" xfId="66" applyNumberFormat="1" applyFont="1" applyFill="1" applyBorder="1" applyAlignment="1" applyProtection="1">
      <alignment vertical="center"/>
      <protection/>
    </xf>
    <xf numFmtId="168" fontId="3" fillId="0" borderId="0" xfId="66" applyNumberFormat="1" applyFont="1" applyProtection="1">
      <alignment/>
      <protection/>
    </xf>
    <xf numFmtId="168" fontId="2" fillId="0" borderId="0" xfId="66" applyNumberFormat="1" applyFont="1" applyBorder="1" applyProtection="1">
      <alignment/>
      <protection/>
    </xf>
    <xf numFmtId="168" fontId="3" fillId="0" borderId="15" xfId="66" applyNumberFormat="1" applyFont="1" applyBorder="1" applyProtection="1">
      <alignment/>
      <protection/>
    </xf>
    <xf numFmtId="168" fontId="2" fillId="0" borderId="0" xfId="66" applyNumberFormat="1" applyFont="1" applyFill="1" applyProtection="1">
      <alignment/>
      <protection/>
    </xf>
    <xf numFmtId="168" fontId="2" fillId="0" borderId="0" xfId="66" applyNumberFormat="1" applyFont="1" applyProtection="1">
      <alignment/>
      <protection/>
    </xf>
    <xf numFmtId="168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20" fillId="34" borderId="0" xfId="66" applyNumberFormat="1" applyFont="1" applyFill="1" applyProtection="1">
      <alignment/>
      <protection/>
    </xf>
    <xf numFmtId="168" fontId="2" fillId="34" borderId="0" xfId="66" applyNumberFormat="1" applyFont="1" applyFill="1" applyProtection="1">
      <alignment/>
      <protection/>
    </xf>
    <xf numFmtId="3" fontId="9" fillId="34" borderId="23" xfId="69" applyNumberFormat="1" applyFont="1" applyFill="1" applyBorder="1" applyAlignment="1" applyProtection="1">
      <alignment/>
      <protection/>
    </xf>
    <xf numFmtId="3" fontId="9" fillId="34" borderId="24" xfId="69" applyNumberFormat="1" applyFont="1" applyFill="1" applyBorder="1" applyAlignment="1" applyProtection="1">
      <alignment/>
      <protection/>
    </xf>
    <xf numFmtId="3" fontId="9" fillId="0" borderId="0" xfId="69" applyNumberFormat="1" applyFont="1" applyBorder="1" applyAlignment="1" applyProtection="1">
      <alignment horizontal="right"/>
      <protection/>
    </xf>
    <xf numFmtId="3" fontId="9" fillId="0" borderId="0" xfId="69" applyNumberFormat="1" applyFont="1" applyBorder="1" applyAlignment="1" applyProtection="1">
      <alignment/>
      <protection/>
    </xf>
    <xf numFmtId="3" fontId="9" fillId="34" borderId="25" xfId="69" applyNumberFormat="1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/>
      <protection/>
    </xf>
    <xf numFmtId="3" fontId="9" fillId="34" borderId="26" xfId="69" applyNumberFormat="1" applyFont="1" applyFill="1" applyBorder="1" applyAlignment="1" applyProtection="1">
      <alignment/>
      <protection/>
    </xf>
    <xf numFmtId="4" fontId="3" fillId="34" borderId="0" xfId="66" applyNumberFormat="1" applyFont="1" applyFill="1" applyAlignment="1" applyProtection="1">
      <alignment vertical="center"/>
      <protection/>
    </xf>
    <xf numFmtId="3" fontId="9" fillId="34" borderId="27" xfId="69" applyNumberFormat="1" applyFont="1" applyFill="1" applyBorder="1" applyAlignment="1" applyProtection="1">
      <alignment/>
      <protection/>
    </xf>
    <xf numFmtId="3" fontId="9" fillId="34" borderId="28" xfId="69" applyNumberFormat="1" applyFont="1" applyFill="1" applyBorder="1" applyAlignment="1" applyProtection="1">
      <alignment/>
      <protection/>
    </xf>
    <xf numFmtId="9" fontId="5" fillId="35" borderId="29" xfId="69" applyNumberFormat="1" applyFont="1" applyFill="1" applyBorder="1" applyAlignment="1" applyProtection="1">
      <alignment horizontal="right"/>
      <protection locked="0"/>
    </xf>
    <xf numFmtId="9" fontId="5" fillId="35" borderId="21" xfId="69" applyNumberFormat="1" applyFont="1" applyFill="1" applyBorder="1" applyAlignment="1" applyProtection="1">
      <alignment horizontal="right"/>
      <protection locked="0"/>
    </xf>
    <xf numFmtId="9" fontId="6" fillId="0" borderId="21" xfId="69" applyNumberFormat="1" applyFont="1" applyBorder="1" applyAlignment="1" applyProtection="1">
      <alignment horizontal="right"/>
      <protection/>
    </xf>
    <xf numFmtId="9" fontId="5" fillId="0" borderId="21" xfId="69" applyNumberFormat="1" applyFont="1" applyFill="1" applyBorder="1" applyAlignment="1" applyProtection="1">
      <alignment horizontal="right"/>
      <protection/>
    </xf>
    <xf numFmtId="3" fontId="5" fillId="34" borderId="21" xfId="69" applyNumberFormat="1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horizontal="left"/>
      <protection/>
    </xf>
    <xf numFmtId="9" fontId="3" fillId="35" borderId="0" xfId="66" applyNumberFormat="1" applyFont="1" applyFill="1" applyAlignment="1" applyProtection="1">
      <alignment horizontal="right"/>
      <protection locked="0"/>
    </xf>
    <xf numFmtId="9" fontId="3" fillId="0" borderId="0" xfId="66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vertical="center"/>
      <protection/>
    </xf>
    <xf numFmtId="0" fontId="15" fillId="0" borderId="0" xfId="69" applyFont="1" applyFill="1" applyBorder="1" applyAlignment="1" applyProtection="1">
      <alignment vertical="center"/>
      <protection/>
    </xf>
    <xf numFmtId="0" fontId="2" fillId="34" borderId="0" xfId="69" applyFont="1" applyFill="1" applyAlignment="1" applyProtection="1">
      <alignment horizontal="left" vertical="center"/>
      <protection/>
    </xf>
    <xf numFmtId="0" fontId="19" fillId="34" borderId="0" xfId="69" applyFont="1" applyFill="1" applyBorder="1" applyAlignment="1" applyProtection="1">
      <alignment vertical="center"/>
      <protection/>
    </xf>
    <xf numFmtId="3" fontId="21" fillId="34" borderId="0" xfId="69" applyNumberFormat="1" applyFont="1" applyFill="1" applyBorder="1" applyAlignment="1" applyProtection="1">
      <alignment horizontal="center" vertical="center"/>
      <protection/>
    </xf>
    <xf numFmtId="168" fontId="2" fillId="34" borderId="0" xfId="69" applyNumberFormat="1" applyFont="1" applyFill="1" applyBorder="1" applyAlignment="1" applyProtection="1">
      <alignment horizontal="right" vertical="center"/>
      <protection/>
    </xf>
    <xf numFmtId="3" fontId="1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Alignment="1" applyProtection="1">
      <alignment vertical="center"/>
      <protection/>
    </xf>
    <xf numFmtId="0" fontId="19" fillId="0" borderId="0" xfId="69" applyFont="1" applyFill="1" applyBorder="1" applyAlignment="1" applyProtection="1">
      <alignment vertical="center"/>
      <protection/>
    </xf>
    <xf numFmtId="3" fontId="5" fillId="35" borderId="29" xfId="69" applyNumberFormat="1" applyFont="1" applyFill="1" applyBorder="1" applyAlignment="1" applyProtection="1">
      <alignment vertical="center"/>
      <protection locked="0"/>
    </xf>
    <xf numFmtId="3" fontId="5" fillId="35" borderId="21" xfId="69" applyNumberFormat="1" applyFont="1" applyFill="1" applyBorder="1" applyAlignment="1" applyProtection="1">
      <alignment vertical="center"/>
      <protection locked="0"/>
    </xf>
    <xf numFmtId="3" fontId="5" fillId="35" borderId="21" xfId="69" applyNumberFormat="1" applyFont="1" applyFill="1" applyBorder="1" applyAlignment="1" applyProtection="1">
      <alignment/>
      <protection locked="0"/>
    </xf>
    <xf numFmtId="3" fontId="5" fillId="35" borderId="21" xfId="69" applyNumberFormat="1" applyFont="1" applyFill="1" applyBorder="1" applyProtection="1">
      <alignment/>
      <protection locked="0"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70" fillId="36" borderId="0" xfId="66" applyFont="1" applyFill="1" applyProtection="1">
      <alignment/>
      <protection/>
    </xf>
    <xf numFmtId="0" fontId="70" fillId="36" borderId="0" xfId="66" applyFont="1" applyFill="1" applyAlignment="1" applyProtection="1">
      <alignment horizontal="right"/>
      <protection/>
    </xf>
    <xf numFmtId="174" fontId="70" fillId="36" borderId="0" xfId="66" applyNumberFormat="1" applyFont="1" applyFill="1" applyProtection="1">
      <alignment/>
      <protection/>
    </xf>
    <xf numFmtId="174" fontId="70" fillId="36" borderId="16" xfId="66" applyNumberFormat="1" applyFont="1" applyFill="1" applyBorder="1" applyProtection="1">
      <alignment/>
      <protection/>
    </xf>
    <xf numFmtId="0" fontId="70" fillId="36" borderId="16" xfId="66" applyFont="1" applyFill="1" applyBorder="1" applyProtection="1">
      <alignment/>
      <protection/>
    </xf>
    <xf numFmtId="176" fontId="71" fillId="36" borderId="16" xfId="66" applyNumberFormat="1" applyFont="1" applyFill="1" applyBorder="1" applyProtection="1">
      <alignment/>
      <protection/>
    </xf>
    <xf numFmtId="9" fontId="70" fillId="36" borderId="16" xfId="66" applyNumberFormat="1" applyFont="1" applyFill="1" applyBorder="1" applyAlignment="1" applyProtection="1">
      <alignment horizontal="center"/>
      <protection/>
    </xf>
    <xf numFmtId="168" fontId="70" fillId="36" borderId="16" xfId="66" applyNumberFormat="1" applyFont="1" applyFill="1" applyBorder="1" applyProtection="1">
      <alignment/>
      <protection/>
    </xf>
    <xf numFmtId="0" fontId="72" fillId="36" borderId="0" xfId="66" applyFont="1" applyFill="1" applyProtection="1">
      <alignment/>
      <protection/>
    </xf>
    <xf numFmtId="0" fontId="72" fillId="36" borderId="0" xfId="66" applyFont="1" applyFill="1" applyAlignment="1" applyProtection="1">
      <alignment horizontal="right"/>
      <protection/>
    </xf>
    <xf numFmtId="174" fontId="72" fillId="36" borderId="0" xfId="66" applyNumberFormat="1" applyFont="1" applyFill="1" applyProtection="1">
      <alignment/>
      <protection/>
    </xf>
    <xf numFmtId="176" fontId="71" fillId="36" borderId="0" xfId="66" applyNumberFormat="1" applyFont="1" applyFill="1" applyProtection="1">
      <alignment/>
      <protection/>
    </xf>
    <xf numFmtId="9" fontId="70" fillId="36" borderId="0" xfId="66" applyNumberFormat="1" applyFont="1" applyFill="1" applyAlignment="1" applyProtection="1">
      <alignment horizontal="center"/>
      <protection/>
    </xf>
    <xf numFmtId="168" fontId="72" fillId="36" borderId="0" xfId="66" applyNumberFormat="1" applyFont="1" applyFill="1" applyProtection="1">
      <alignment/>
      <protection/>
    </xf>
    <xf numFmtId="0" fontId="73" fillId="0" borderId="0" xfId="69" applyFont="1" applyFill="1" applyProtection="1">
      <alignment/>
      <protection/>
    </xf>
    <xf numFmtId="10" fontId="73" fillId="0" borderId="0" xfId="69" applyNumberFormat="1" applyFont="1" applyFill="1" applyProtection="1">
      <alignment/>
      <protection/>
    </xf>
    <xf numFmtId="0" fontId="5" fillId="0" borderId="30" xfId="69" applyFont="1" applyFill="1" applyBorder="1" applyProtection="1">
      <alignment/>
      <protection/>
    </xf>
    <xf numFmtId="0" fontId="23" fillId="0" borderId="0" xfId="66" applyFont="1" applyFill="1" applyAlignment="1" applyProtection="1">
      <alignment vertical="center"/>
      <protection/>
    </xf>
    <xf numFmtId="0" fontId="70" fillId="0" borderId="0" xfId="0" applyFont="1" applyBorder="1" applyAlignment="1">
      <alignment vertical="center"/>
    </xf>
    <xf numFmtId="0" fontId="74" fillId="0" borderId="0" xfId="69" applyFont="1" applyBorder="1" applyAlignment="1" applyProtection="1">
      <alignment/>
      <protection/>
    </xf>
    <xf numFmtId="9" fontId="5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177" fontId="8" fillId="0" borderId="31" xfId="67" applyNumberFormat="1" applyFont="1" applyBorder="1" applyAlignment="1" applyProtection="1">
      <alignment horizontal="center" vertical="center"/>
      <protection/>
    </xf>
    <xf numFmtId="0" fontId="3" fillId="0" borderId="0" xfId="67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/>
    </xf>
    <xf numFmtId="0" fontId="3" fillId="0" borderId="0" xfId="67" applyFont="1" applyFill="1" applyAlignment="1" applyProtection="1">
      <alignment vertical="center"/>
      <protection/>
    </xf>
    <xf numFmtId="177" fontId="3" fillId="0" borderId="14" xfId="67" applyNumberFormat="1" applyFont="1" applyBorder="1" applyAlignment="1" applyProtection="1">
      <alignment vertical="center"/>
      <protection/>
    </xf>
    <xf numFmtId="0" fontId="2" fillId="34" borderId="15" xfId="67" applyFont="1" applyFill="1" applyBorder="1" applyAlignment="1" applyProtection="1">
      <alignment vertical="center"/>
      <protection/>
    </xf>
    <xf numFmtId="0" fontId="3" fillId="34" borderId="15" xfId="67" applyFont="1" applyFill="1" applyBorder="1" applyAlignment="1" applyProtection="1">
      <alignment horizontal="right" vertical="center"/>
      <protection/>
    </xf>
    <xf numFmtId="168" fontId="2" fillId="34" borderId="32" xfId="67" applyNumberFormat="1" applyFont="1" applyFill="1" applyBorder="1" applyAlignment="1" applyProtection="1">
      <alignment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177" fontId="10" fillId="0" borderId="14" xfId="67" applyNumberFormat="1" applyFont="1" applyFill="1" applyBorder="1" applyAlignment="1" applyProtection="1">
      <alignment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68" fontId="11" fillId="37" borderId="0" xfId="67" applyNumberFormat="1" applyFont="1" applyFill="1" applyAlignment="1" applyProtection="1">
      <alignment horizontal="right" vertical="center"/>
      <protection/>
    </xf>
    <xf numFmtId="0" fontId="0" fillId="0" borderId="14" xfId="0" applyBorder="1" applyAlignment="1" applyProtection="1">
      <alignment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/>
      <protection/>
    </xf>
    <xf numFmtId="10" fontId="2" fillId="34" borderId="0" xfId="58" applyNumberFormat="1" applyFont="1" applyFill="1" applyAlignment="1" applyProtection="1">
      <alignment horizontal="right"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75" fillId="0" borderId="0" xfId="67" applyFont="1" applyBorder="1" applyAlignment="1" applyProtection="1">
      <alignment vertical="center"/>
      <protection/>
    </xf>
    <xf numFmtId="10" fontId="3" fillId="0" borderId="0" xfId="67" applyNumberFormat="1" applyFont="1" applyFill="1" applyBorder="1" applyAlignment="1" applyProtection="1">
      <alignment horizontal="right" vertical="center"/>
      <protection/>
    </xf>
    <xf numFmtId="0" fontId="76" fillId="0" borderId="0" xfId="67" applyNumberFormat="1" applyFont="1" applyFill="1" applyBorder="1" applyAlignment="1" applyProtection="1">
      <alignment horizontal="right" vertical="center"/>
      <protection/>
    </xf>
    <xf numFmtId="10" fontId="3" fillId="34" borderId="0" xfId="58" applyNumberFormat="1" applyFont="1" applyFill="1" applyAlignment="1" applyProtection="1">
      <alignment horizontal="right" vertical="center"/>
      <protection/>
    </xf>
    <xf numFmtId="177" fontId="3" fillId="0" borderId="0" xfId="67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7" fillId="0" borderId="0" xfId="0" applyFont="1" applyBorder="1" applyAlignment="1" applyProtection="1">
      <alignment vertical="top"/>
      <protection/>
    </xf>
    <xf numFmtId="0" fontId="75" fillId="0" borderId="0" xfId="67" applyFont="1" applyAlignment="1" applyProtection="1">
      <alignment vertical="center"/>
      <protection/>
    </xf>
    <xf numFmtId="10" fontId="3" fillId="0" borderId="0" xfId="67" applyNumberFormat="1" applyFont="1" applyFill="1" applyAlignment="1" applyProtection="1">
      <alignment horizontal="right" vertical="center"/>
      <protection/>
    </xf>
    <xf numFmtId="0" fontId="76" fillId="0" borderId="0" xfId="67" applyNumberFormat="1" applyFont="1" applyFill="1" applyAlignment="1" applyProtection="1">
      <alignment horizontal="right" vertical="center"/>
      <protection/>
    </xf>
    <xf numFmtId="10" fontId="3" fillId="34" borderId="29" xfId="67" applyNumberFormat="1" applyFont="1" applyFill="1" applyBorder="1" applyAlignment="1" applyProtection="1">
      <alignment horizontal="right" vertic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10" fontId="3" fillId="34" borderId="21" xfId="67" applyNumberFormat="1" applyFont="1" applyFill="1" applyBorder="1" applyAlignment="1" applyProtection="1">
      <alignment horizontal="right" vertical="center"/>
      <protection/>
    </xf>
    <xf numFmtId="10" fontId="3" fillId="34" borderId="33" xfId="67" applyNumberFormat="1" applyFont="1" applyFill="1" applyBorder="1" applyAlignment="1" applyProtection="1">
      <alignment horizontal="right" vertical="center"/>
      <protection/>
    </xf>
    <xf numFmtId="0" fontId="3" fillId="0" borderId="30" xfId="67" applyFont="1" applyBorder="1" applyAlignment="1" applyProtection="1">
      <alignment horizontal="left" vertical="center"/>
      <protection/>
    </xf>
    <xf numFmtId="0" fontId="3" fillId="0" borderId="30" xfId="67" applyFont="1" applyBorder="1" applyAlignment="1" applyProtection="1">
      <alignment vertical="center"/>
      <protection/>
    </xf>
    <xf numFmtId="0" fontId="75" fillId="0" borderId="30" xfId="67" applyFont="1" applyBorder="1" applyAlignment="1" applyProtection="1">
      <alignment vertical="center"/>
      <protection/>
    </xf>
    <xf numFmtId="10" fontId="3" fillId="0" borderId="30" xfId="67" applyNumberFormat="1" applyFont="1" applyFill="1" applyBorder="1" applyAlignment="1" applyProtection="1">
      <alignment horizontal="right" vertical="center"/>
      <protection/>
    </xf>
    <xf numFmtId="0" fontId="76" fillId="0" borderId="30" xfId="67" applyNumberFormat="1" applyFont="1" applyFill="1" applyBorder="1" applyAlignment="1" applyProtection="1">
      <alignment horizontal="right" vertical="center"/>
      <protection/>
    </xf>
    <xf numFmtId="9" fontId="3" fillId="38" borderId="30" xfId="67" applyNumberFormat="1" applyFont="1" applyFill="1" applyBorder="1" applyAlignment="1" applyProtection="1">
      <alignment horizontal="right" vertical="center"/>
      <protection/>
    </xf>
    <xf numFmtId="177" fontId="3" fillId="0" borderId="30" xfId="67" applyNumberFormat="1" applyFont="1" applyFill="1" applyBorder="1" applyAlignment="1" applyProtection="1">
      <alignment vertical="center"/>
      <protection/>
    </xf>
    <xf numFmtId="0" fontId="72" fillId="39" borderId="0" xfId="69" applyFont="1" applyFill="1" applyAlignment="1" applyProtection="1">
      <alignment horizontal="left" vertical="center"/>
      <protection/>
    </xf>
    <xf numFmtId="0" fontId="78" fillId="39" borderId="0" xfId="69" applyFont="1" applyFill="1" applyBorder="1" applyAlignment="1" applyProtection="1">
      <alignment vertical="center"/>
      <protection/>
    </xf>
    <xf numFmtId="3" fontId="79" fillId="39" borderId="0" xfId="69" applyNumberFormat="1" applyFont="1" applyFill="1" applyBorder="1" applyAlignment="1" applyProtection="1">
      <alignment horizontal="center" vertical="center"/>
      <protection/>
    </xf>
    <xf numFmtId="0" fontId="72" fillId="39" borderId="0" xfId="66" applyFont="1" applyFill="1" applyProtection="1">
      <alignment/>
      <protection/>
    </xf>
    <xf numFmtId="0" fontId="72" fillId="39" borderId="0" xfId="66" applyFont="1" applyFill="1" applyAlignment="1" applyProtection="1">
      <alignment horizontal="right"/>
      <protection/>
    </xf>
    <xf numFmtId="174" fontId="72" fillId="39" borderId="0" xfId="66" applyNumberFormat="1" applyFont="1" applyFill="1" applyProtection="1">
      <alignment/>
      <protection/>
    </xf>
    <xf numFmtId="0" fontId="70" fillId="39" borderId="0" xfId="66" applyFont="1" applyFill="1" applyProtection="1">
      <alignment/>
      <protection/>
    </xf>
    <xf numFmtId="176" fontId="71" fillId="39" borderId="0" xfId="66" applyNumberFormat="1" applyFont="1" applyFill="1" applyProtection="1">
      <alignment/>
      <protection/>
    </xf>
    <xf numFmtId="9" fontId="70" fillId="39" borderId="0" xfId="66" applyNumberFormat="1" applyFont="1" applyFill="1" applyAlignment="1" applyProtection="1">
      <alignment horizontal="center"/>
      <protection/>
    </xf>
    <xf numFmtId="168" fontId="72" fillId="39" borderId="0" xfId="66" applyNumberFormat="1" applyFont="1" applyFill="1" applyProtection="1">
      <alignment/>
      <protection/>
    </xf>
    <xf numFmtId="0" fontId="3" fillId="0" borderId="0" xfId="66" applyFont="1" applyBorder="1" applyAlignment="1" applyProtection="1">
      <alignment horizontal="right"/>
      <protection/>
    </xf>
    <xf numFmtId="0" fontId="70" fillId="0" borderId="0" xfId="66" applyFont="1" applyFill="1" applyBorder="1" applyProtection="1">
      <alignment/>
      <protection/>
    </xf>
    <xf numFmtId="0" fontId="70" fillId="0" borderId="0" xfId="66" applyFont="1" applyFill="1" applyBorder="1" applyAlignment="1" applyProtection="1">
      <alignment horizontal="right"/>
      <protection/>
    </xf>
    <xf numFmtId="174" fontId="70" fillId="0" borderId="0" xfId="66" applyNumberFormat="1" applyFont="1" applyFill="1" applyBorder="1" applyProtection="1">
      <alignment/>
      <protection/>
    </xf>
    <xf numFmtId="176" fontId="71" fillId="0" borderId="0" xfId="66" applyNumberFormat="1" applyFont="1" applyFill="1" applyBorder="1" applyProtection="1">
      <alignment/>
      <protection/>
    </xf>
    <xf numFmtId="9" fontId="70" fillId="0" borderId="0" xfId="66" applyNumberFormat="1" applyFont="1" applyFill="1" applyBorder="1" applyAlignment="1" applyProtection="1">
      <alignment horizontal="center"/>
      <protection/>
    </xf>
    <xf numFmtId="168" fontId="70" fillId="0" borderId="0" xfId="66" applyNumberFormat="1" applyFont="1" applyFill="1" applyBorder="1" applyProtection="1">
      <alignment/>
      <protection/>
    </xf>
    <xf numFmtId="0" fontId="24" fillId="0" borderId="0" xfId="69" applyFont="1" applyFill="1" applyBorder="1" applyProtection="1">
      <alignment/>
      <protection/>
    </xf>
    <xf numFmtId="168" fontId="11" fillId="39" borderId="0" xfId="67" applyNumberFormat="1" applyFont="1" applyFill="1" applyAlignment="1" applyProtection="1">
      <alignment horizontal="right" vertical="center"/>
      <protection/>
    </xf>
    <xf numFmtId="0" fontId="25" fillId="0" borderId="0" xfId="69" applyFont="1" applyAlignment="1" applyProtection="1">
      <alignment horizontal="left"/>
      <protection/>
    </xf>
    <xf numFmtId="0" fontId="24" fillId="0" borderId="0" xfId="69" applyFont="1" applyProtection="1">
      <alignment/>
      <protection/>
    </xf>
    <xf numFmtId="0" fontId="24" fillId="0" borderId="0" xfId="69" applyFont="1" applyFill="1" applyProtection="1">
      <alignment/>
      <protection/>
    </xf>
    <xf numFmtId="10" fontId="24" fillId="0" borderId="0" xfId="69" applyNumberFormat="1" applyFont="1" applyAlignment="1" applyProtection="1">
      <alignment horizontal="right"/>
      <protection/>
    </xf>
    <xf numFmtId="3" fontId="24" fillId="0" borderId="0" xfId="69" applyNumberFormat="1" applyFont="1" applyAlignment="1" applyProtection="1">
      <alignment horizontal="right"/>
      <protection/>
    </xf>
    <xf numFmtId="3" fontId="24" fillId="0" borderId="0" xfId="69" applyNumberFormat="1" applyFont="1" applyFill="1" applyAlignment="1" applyProtection="1">
      <alignment horizontal="right"/>
      <protection/>
    </xf>
    <xf numFmtId="184" fontId="5" fillId="0" borderId="18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68" fontId="72" fillId="39" borderId="34" xfId="69" applyNumberFormat="1" applyFont="1" applyFill="1" applyBorder="1" applyAlignment="1" applyProtection="1">
      <alignment horizontal="right" vertical="center"/>
      <protection/>
    </xf>
    <xf numFmtId="0" fontId="80" fillId="0" borderId="0" xfId="0" applyFont="1" applyAlignment="1">
      <alignment horizontal="left" vertical="center"/>
    </xf>
    <xf numFmtId="9" fontId="77" fillId="0" borderId="0" xfId="0" applyNumberFormat="1" applyFont="1" applyAlignment="1">
      <alignment horizontal="left" vertical="center"/>
    </xf>
    <xf numFmtId="9" fontId="3" fillId="38" borderId="0" xfId="67" applyNumberFormat="1" applyFont="1" applyFill="1" applyBorder="1" applyAlignment="1" applyProtection="1">
      <alignment horizontal="right" vertic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5" xfId="66" applyNumberFormat="1" applyFont="1" applyBorder="1" applyAlignment="1" applyProtection="1">
      <alignment horizontal="center"/>
      <protection/>
    </xf>
    <xf numFmtId="10" fontId="3" fillId="0" borderId="16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10" fontId="3" fillId="38" borderId="30" xfId="67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quotePrefix="1">
      <alignment horizontal="left" vertical="center"/>
    </xf>
    <xf numFmtId="9" fontId="3" fillId="0" borderId="0" xfId="66" applyNumberFormat="1" applyFont="1" applyFill="1" applyAlignment="1" applyProtection="1">
      <alignment horizontal="right"/>
      <protection locked="0"/>
    </xf>
    <xf numFmtId="0" fontId="77" fillId="0" borderId="30" xfId="0" applyFont="1" applyBorder="1" applyAlignment="1" quotePrefix="1">
      <alignment horizontal="left" vertical="center"/>
    </xf>
    <xf numFmtId="0" fontId="6" fillId="0" borderId="30" xfId="69" applyFont="1" applyBorder="1" applyAlignment="1" applyProtection="1">
      <alignment horizontal="left"/>
      <protection/>
    </xf>
    <xf numFmtId="0" fontId="5" fillId="0" borderId="30" xfId="69" applyFont="1" applyBorder="1" applyProtection="1">
      <alignment/>
      <protection/>
    </xf>
    <xf numFmtId="10" fontId="3" fillId="38" borderId="0" xfId="67" applyNumberFormat="1" applyFont="1" applyFill="1" applyBorder="1" applyAlignment="1" applyProtection="1">
      <alignment horizontal="right" vertical="center"/>
      <protection/>
    </xf>
    <xf numFmtId="10" fontId="3" fillId="34" borderId="29" xfId="58" applyNumberFormat="1" applyFont="1" applyFill="1" applyBorder="1" applyAlignment="1" applyProtection="1">
      <alignment horizontal="right"/>
      <protection locked="0"/>
    </xf>
    <xf numFmtId="177" fontId="81" fillId="0" borderId="0" xfId="67" applyNumberFormat="1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horizontal="left" vertical="center"/>
      <protection/>
    </xf>
    <xf numFmtId="0" fontId="75" fillId="0" borderId="0" xfId="67" applyFont="1" applyFill="1" applyBorder="1" applyAlignment="1" applyProtection="1">
      <alignment vertical="center"/>
      <protection/>
    </xf>
    <xf numFmtId="2" fontId="3" fillId="0" borderId="0" xfId="6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10" fontId="3" fillId="34" borderId="35" xfId="66" applyNumberFormat="1" applyFont="1" applyFill="1" applyBorder="1" applyAlignment="1" applyProtection="1">
      <alignment horizontal="right"/>
      <protection/>
    </xf>
    <xf numFmtId="0" fontId="3" fillId="0" borderId="36" xfId="66" applyFont="1" applyBorder="1" applyAlignment="1" applyProtection="1">
      <alignment vertical="center"/>
      <protection/>
    </xf>
    <xf numFmtId="0" fontId="6" fillId="0" borderId="36" xfId="69" applyFont="1" applyBorder="1" applyAlignment="1" applyProtection="1">
      <alignment horizontal="left"/>
      <protection/>
    </xf>
    <xf numFmtId="0" fontId="5" fillId="0" borderId="36" xfId="69" applyFont="1" applyFill="1" applyBorder="1" applyProtection="1">
      <alignment/>
      <protection/>
    </xf>
    <xf numFmtId="1" fontId="4" fillId="35" borderId="36" xfId="46" applyNumberFormat="1" applyFont="1" applyFill="1" applyBorder="1" applyAlignment="1" applyProtection="1">
      <alignment horizontal="center" vertical="center"/>
      <protection locked="0"/>
    </xf>
    <xf numFmtId="0" fontId="4" fillId="0" borderId="36" xfId="46" applyFont="1" applyBorder="1" applyAlignment="1" applyProtection="1">
      <alignment horizontal="center" vertical="center"/>
      <protection/>
    </xf>
    <xf numFmtId="0" fontId="3" fillId="0" borderId="37" xfId="66" applyFont="1" applyBorder="1" applyAlignment="1" applyProtection="1">
      <alignment vertical="center"/>
      <protection/>
    </xf>
    <xf numFmtId="0" fontId="6" fillId="0" borderId="37" xfId="69" applyFont="1" applyBorder="1" applyAlignment="1" applyProtection="1">
      <alignment horizontal="left"/>
      <protection/>
    </xf>
    <xf numFmtId="0" fontId="5" fillId="0" borderId="37" xfId="69" applyFont="1" applyFill="1" applyBorder="1" applyProtection="1">
      <alignment/>
      <protection/>
    </xf>
    <xf numFmtId="1" fontId="4" fillId="35" borderId="37" xfId="46" applyNumberFormat="1" applyFont="1" applyFill="1" applyBorder="1" applyAlignment="1" applyProtection="1">
      <alignment horizontal="center" vertical="center"/>
      <protection locked="0"/>
    </xf>
    <xf numFmtId="0" fontId="4" fillId="0" borderId="37" xfId="46" applyFont="1" applyBorder="1" applyAlignment="1" applyProtection="1">
      <alignment horizontal="center" vertical="center"/>
      <protection/>
    </xf>
    <xf numFmtId="198" fontId="9" fillId="35" borderId="38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10" fontId="73" fillId="0" borderId="0" xfId="69" applyNumberFormat="1" applyFont="1" applyFill="1" applyAlignment="1" applyProtection="1">
      <alignment vertical="center"/>
      <protection/>
    </xf>
    <xf numFmtId="10" fontId="5" fillId="0" borderId="0" xfId="69" applyNumberFormat="1" applyFont="1" applyAlignment="1" applyProtection="1">
      <alignment horizontal="right" vertical="center"/>
      <protection/>
    </xf>
    <xf numFmtId="0" fontId="73" fillId="0" borderId="0" xfId="69" applyFont="1" applyFill="1" applyAlignment="1" applyProtection="1">
      <alignment vertical="center"/>
      <protection/>
    </xf>
    <xf numFmtId="2" fontId="3" fillId="35" borderId="33" xfId="67" applyNumberFormat="1" applyFont="1" applyFill="1" applyBorder="1" applyAlignment="1" applyProtection="1">
      <alignment horizontal="right" vertical="center"/>
      <protection locked="0"/>
    </xf>
    <xf numFmtId="2" fontId="3" fillId="35" borderId="29" xfId="67" applyNumberFormat="1" applyFont="1" applyFill="1" applyBorder="1" applyAlignment="1" applyProtection="1">
      <alignment horizontal="right" vertical="center"/>
      <protection locked="0"/>
    </xf>
    <xf numFmtId="168" fontId="2" fillId="35" borderId="0" xfId="69" applyNumberFormat="1" applyFont="1" applyFill="1" applyBorder="1" applyAlignment="1" applyProtection="1">
      <alignment horizontal="right" vertical="center"/>
      <protection locked="0"/>
    </xf>
    <xf numFmtId="200" fontId="2" fillId="34" borderId="0" xfId="58" applyNumberFormat="1" applyFont="1" applyFill="1" applyAlignment="1" applyProtection="1">
      <alignment horizontal="right" vertical="center"/>
      <protection/>
    </xf>
    <xf numFmtId="10" fontId="3" fillId="0" borderId="0" xfId="66" applyNumberFormat="1" applyFont="1" applyFill="1" applyBorder="1" applyAlignment="1" applyProtection="1">
      <alignment horizontal="right"/>
      <protection locked="0"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>
      <alignment vertical="center"/>
      <protection/>
    </xf>
    <xf numFmtId="3" fontId="5" fillId="0" borderId="0" xfId="69" applyNumberFormat="1" applyFont="1" applyFill="1" applyBorder="1" applyAlignment="1" applyProtection="1">
      <alignment horizontal="right" vertical="center"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68" fontId="2" fillId="34" borderId="15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8" fontId="10" fillId="34" borderId="11" xfId="66" applyNumberFormat="1" applyFont="1" applyFill="1" applyBorder="1" applyAlignment="1" applyProtection="1">
      <alignment vertical="center"/>
      <protection/>
    </xf>
    <xf numFmtId="200" fontId="24" fillId="0" borderId="0" xfId="58" applyNumberFormat="1" applyFont="1" applyAlignment="1" applyProtection="1">
      <alignment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3" fillId="35" borderId="0" xfId="66" applyFont="1" applyFill="1" applyAlignment="1" applyProtection="1">
      <alignment horizontal="left" vertical="center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showGridLines="0" tabSelected="1" view="pageBreakPreview" zoomScaleNormal="85" zoomScaleSheetLayoutView="100" zoomScalePageLayoutView="85" workbookViewId="0" topLeftCell="A1">
      <selection activeCell="J7" sqref="J7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7109375" style="7" customWidth="1"/>
    <col min="4" max="4" width="31.7109375" style="8" customWidth="1"/>
    <col min="5" max="5" width="5.7109375" style="43" customWidth="1"/>
    <col min="6" max="6" width="7.7109375" style="43" customWidth="1"/>
    <col min="7" max="7" width="15.7109375" style="8" customWidth="1"/>
    <col min="8" max="8" width="12.7109375" style="43" customWidth="1"/>
    <col min="9" max="9" width="7.7109375" style="9" customWidth="1" collapsed="1"/>
    <col min="10" max="10" width="15.7109375" style="10" customWidth="1"/>
    <col min="11" max="11" width="2.7109375" style="58" customWidth="1"/>
    <col min="12" max="16384" width="11.57421875" style="1" customWidth="1"/>
  </cols>
  <sheetData>
    <row r="1" ht="4.5" customHeight="1"/>
    <row r="2" spans="1:11" s="54" customFormat="1" ht="31.5" customHeight="1">
      <c r="A2" s="149" t="s">
        <v>47</v>
      </c>
      <c r="C2" s="13"/>
      <c r="D2" s="96"/>
      <c r="G2" s="55"/>
      <c r="H2" s="55"/>
      <c r="I2" s="330" t="s">
        <v>50</v>
      </c>
      <c r="J2" s="330"/>
      <c r="K2" s="61"/>
    </row>
    <row r="3" spans="1:11" s="11" customFormat="1" ht="6" customHeight="1">
      <c r="A3" s="98"/>
      <c r="B3" s="98"/>
      <c r="C3" s="98"/>
      <c r="D3" s="98"/>
      <c r="E3" s="98"/>
      <c r="F3" s="98"/>
      <c r="G3" s="98"/>
      <c r="H3" s="98"/>
      <c r="I3" s="98"/>
      <c r="J3" s="99"/>
      <c r="K3" s="2"/>
    </row>
    <row r="4" spans="10:11" s="11" customFormat="1" ht="6" customHeight="1">
      <c r="J4" s="2"/>
      <c r="K4" s="2"/>
    </row>
    <row r="5" spans="8:11" s="11" customFormat="1" ht="12.75" customHeight="1">
      <c r="H5" s="94" t="s">
        <v>46</v>
      </c>
      <c r="J5" s="44" t="s">
        <v>43</v>
      </c>
      <c r="K5" s="44"/>
    </row>
    <row r="6" spans="10:11" s="11" customFormat="1" ht="6" customHeight="1">
      <c r="J6" s="92"/>
      <c r="K6" s="2"/>
    </row>
    <row r="7" spans="1:11" s="12" customFormat="1" ht="12.75" customHeight="1">
      <c r="A7" s="329">
        <v>1</v>
      </c>
      <c r="B7" s="329"/>
      <c r="C7" s="102" t="s">
        <v>0</v>
      </c>
      <c r="D7" s="102"/>
      <c r="E7" s="102"/>
      <c r="F7" s="273"/>
      <c r="G7" s="273"/>
      <c r="H7" s="273">
        <f>J7/J25</f>
        <v>0</v>
      </c>
      <c r="I7" s="273"/>
      <c r="J7" s="161"/>
      <c r="K7" s="50"/>
    </row>
    <row r="8" spans="1:11" ht="6.75" customHeight="1">
      <c r="A8" s="54"/>
      <c r="B8" s="4"/>
      <c r="C8" s="1"/>
      <c r="D8" s="1"/>
      <c r="E8" s="1"/>
      <c r="F8" s="274"/>
      <c r="G8" s="274"/>
      <c r="H8" s="274"/>
      <c r="I8" s="274"/>
      <c r="J8" s="118"/>
      <c r="K8" s="62"/>
    </row>
    <row r="9" spans="1:11" s="12" customFormat="1" ht="12.75" customHeight="1">
      <c r="A9" s="329">
        <v>2</v>
      </c>
      <c r="B9" s="329"/>
      <c r="C9" s="102" t="s">
        <v>1</v>
      </c>
      <c r="D9" s="102"/>
      <c r="E9" s="102"/>
      <c r="F9" s="273"/>
      <c r="G9" s="273"/>
      <c r="H9" s="273">
        <f>J9/J25</f>
        <v>0</v>
      </c>
      <c r="I9" s="273"/>
      <c r="J9" s="162"/>
      <c r="K9" s="50"/>
    </row>
    <row r="10" spans="1:11" ht="6.75" customHeight="1">
      <c r="A10" s="54"/>
      <c r="B10" s="13"/>
      <c r="C10" s="14"/>
      <c r="D10" s="14"/>
      <c r="E10" s="14"/>
      <c r="F10" s="274"/>
      <c r="G10" s="274"/>
      <c r="H10" s="274"/>
      <c r="I10" s="274"/>
      <c r="J10" s="118"/>
      <c r="K10" s="50"/>
    </row>
    <row r="11" spans="1:11" s="11" customFormat="1" ht="12.75" customHeight="1">
      <c r="A11" s="329">
        <v>3</v>
      </c>
      <c r="B11" s="329"/>
      <c r="C11" s="102" t="s">
        <v>8</v>
      </c>
      <c r="D11" s="102"/>
      <c r="E11" s="102"/>
      <c r="F11" s="273"/>
      <c r="G11" s="273"/>
      <c r="H11" s="273">
        <f>J11/J25</f>
        <v>0</v>
      </c>
      <c r="I11" s="273"/>
      <c r="J11" s="162"/>
      <c r="K11" s="50"/>
    </row>
    <row r="12" spans="1:11" ht="6.75" customHeight="1">
      <c r="A12" s="54"/>
      <c r="B12" s="13"/>
      <c r="C12" s="14"/>
      <c r="D12" s="14"/>
      <c r="E12" s="14"/>
      <c r="F12" s="274"/>
      <c r="G12" s="274"/>
      <c r="H12" s="274"/>
      <c r="I12" s="274"/>
      <c r="J12" s="118"/>
      <c r="K12" s="49"/>
    </row>
    <row r="13" spans="1:11" s="11" customFormat="1" ht="12.75" customHeight="1">
      <c r="A13" s="329">
        <v>4</v>
      </c>
      <c r="B13" s="329"/>
      <c r="C13" s="102" t="s">
        <v>2</v>
      </c>
      <c r="D13" s="102"/>
      <c r="E13" s="102"/>
      <c r="F13" s="273"/>
      <c r="G13" s="273"/>
      <c r="H13" s="273">
        <f>J13/J25</f>
        <v>0</v>
      </c>
      <c r="I13" s="273"/>
      <c r="J13" s="162"/>
      <c r="K13" s="50"/>
    </row>
    <row r="14" spans="1:11" ht="6.75" customHeight="1">
      <c r="A14" s="54"/>
      <c r="B14" s="4"/>
      <c r="C14" s="1"/>
      <c r="D14" s="1"/>
      <c r="E14" s="1"/>
      <c r="F14" s="274"/>
      <c r="G14" s="274"/>
      <c r="H14" s="274"/>
      <c r="I14" s="274"/>
      <c r="J14" s="118"/>
      <c r="K14" s="48"/>
    </row>
    <row r="15" spans="1:11" s="12" customFormat="1" ht="12.75" customHeight="1">
      <c r="A15" s="329">
        <v>5</v>
      </c>
      <c r="B15" s="329"/>
      <c r="C15" s="102" t="s">
        <v>10</v>
      </c>
      <c r="D15" s="102"/>
      <c r="E15" s="102"/>
      <c r="F15" s="273"/>
      <c r="G15" s="273"/>
      <c r="H15" s="273">
        <f>J15/J25</f>
        <v>0</v>
      </c>
      <c r="I15" s="273"/>
      <c r="J15" s="162"/>
      <c r="K15" s="50"/>
    </row>
    <row r="16" spans="1:11" ht="6.75" customHeight="1">
      <c r="A16" s="54"/>
      <c r="B16" s="13"/>
      <c r="C16" s="14"/>
      <c r="D16" s="14"/>
      <c r="E16" s="14"/>
      <c r="F16" s="274"/>
      <c r="G16" s="274"/>
      <c r="H16" s="274"/>
      <c r="I16" s="274"/>
      <c r="J16" s="118"/>
      <c r="K16" s="50"/>
    </row>
    <row r="17" spans="1:11" s="11" customFormat="1" ht="12.75" customHeight="1">
      <c r="A17" s="329">
        <v>6</v>
      </c>
      <c r="B17" s="329"/>
      <c r="C17" s="102" t="s">
        <v>3</v>
      </c>
      <c r="D17" s="102"/>
      <c r="E17" s="102"/>
      <c r="F17" s="273"/>
      <c r="G17" s="273"/>
      <c r="H17" s="273">
        <f>J17/J25</f>
        <v>0</v>
      </c>
      <c r="I17" s="273"/>
      <c r="J17" s="162"/>
      <c r="K17" s="50"/>
    </row>
    <row r="18" spans="1:11" ht="6.75" customHeight="1">
      <c r="A18" s="54"/>
      <c r="B18" s="4"/>
      <c r="C18" s="1"/>
      <c r="D18" s="1"/>
      <c r="E18" s="1"/>
      <c r="F18" s="275"/>
      <c r="G18" s="275"/>
      <c r="H18" s="275"/>
      <c r="I18" s="275"/>
      <c r="J18" s="118"/>
      <c r="K18" s="50"/>
    </row>
    <row r="19" spans="1:11" s="12" customFormat="1" ht="12.75" customHeight="1">
      <c r="A19" s="329">
        <v>7</v>
      </c>
      <c r="B19" s="329"/>
      <c r="C19" s="102" t="s">
        <v>14</v>
      </c>
      <c r="D19" s="102"/>
      <c r="E19" s="102"/>
      <c r="F19" s="273"/>
      <c r="G19" s="273"/>
      <c r="H19" s="273">
        <f>J19/J25</f>
        <v>0</v>
      </c>
      <c r="I19" s="273"/>
      <c r="J19" s="162"/>
      <c r="K19" s="50"/>
    </row>
    <row r="20" spans="1:11" ht="6.75" customHeight="1">
      <c r="A20" s="54"/>
      <c r="B20" s="13"/>
      <c r="C20" s="14"/>
      <c r="D20" s="14"/>
      <c r="E20" s="14"/>
      <c r="F20" s="275"/>
      <c r="G20" s="275"/>
      <c r="H20" s="275"/>
      <c r="I20" s="275"/>
      <c r="J20" s="118"/>
      <c r="K20" s="50"/>
    </row>
    <row r="21" spans="1:11" s="12" customFormat="1" ht="12.75" customHeight="1">
      <c r="A21" s="329">
        <v>8</v>
      </c>
      <c r="B21" s="329"/>
      <c r="C21" s="102" t="s">
        <v>11</v>
      </c>
      <c r="D21" s="102"/>
      <c r="E21" s="102"/>
      <c r="F21" s="273"/>
      <c r="G21" s="273"/>
      <c r="H21" s="273">
        <f>J21/J25</f>
        <v>0</v>
      </c>
      <c r="I21" s="273"/>
      <c r="J21" s="162"/>
      <c r="K21" s="50"/>
    </row>
    <row r="22" spans="1:11" ht="6.75" customHeight="1">
      <c r="A22" s="54"/>
      <c r="B22" s="13"/>
      <c r="C22" s="14"/>
      <c r="D22" s="14"/>
      <c r="E22" s="14"/>
      <c r="F22" s="275"/>
      <c r="G22" s="275"/>
      <c r="H22" s="275"/>
      <c r="I22" s="275"/>
      <c r="J22" s="118"/>
      <c r="K22" s="49"/>
    </row>
    <row r="23" spans="1:11" s="12" customFormat="1" ht="12.75" customHeight="1">
      <c r="A23" s="329">
        <v>9</v>
      </c>
      <c r="B23" s="329"/>
      <c r="C23" s="102" t="s">
        <v>12</v>
      </c>
      <c r="D23" s="102"/>
      <c r="E23" s="102"/>
      <c r="F23" s="273"/>
      <c r="G23" s="273"/>
      <c r="H23" s="273">
        <f>J23/J25</f>
        <v>0</v>
      </c>
      <c r="I23" s="273"/>
      <c r="J23" s="162"/>
      <c r="K23" s="50"/>
    </row>
    <row r="24" spans="2:11" ht="12" customHeight="1">
      <c r="B24" s="17"/>
      <c r="C24" s="5"/>
      <c r="D24" s="1"/>
      <c r="E24" s="47"/>
      <c r="F24" s="47"/>
      <c r="H24" s="1"/>
      <c r="I24" s="1"/>
      <c r="J24" s="1"/>
      <c r="K24" s="1"/>
    </row>
    <row r="25" spans="1:11" s="152" customFormat="1" ht="12.75" customHeight="1">
      <c r="A25" s="154" t="s">
        <v>72</v>
      </c>
      <c r="B25" s="155"/>
      <c r="C25" s="155"/>
      <c r="D25" s="155"/>
      <c r="E25" s="155"/>
      <c r="F25" s="155"/>
      <c r="G25" s="155"/>
      <c r="H25" s="159">
        <f>SUM(H7:H19)</f>
        <v>0</v>
      </c>
      <c r="I25" s="159"/>
      <c r="J25" s="316">
        <v>50000000</v>
      </c>
      <c r="K25" s="3"/>
    </row>
    <row r="26" spans="2:11" ht="6" customHeight="1">
      <c r="B26" s="45"/>
      <c r="C26" s="13"/>
      <c r="D26" s="14"/>
      <c r="E26" s="1"/>
      <c r="F26" s="1"/>
      <c r="G26" s="1"/>
      <c r="H26" s="47"/>
      <c r="I26" s="47"/>
      <c r="J26" s="14"/>
      <c r="K26" s="18"/>
    </row>
    <row r="27" spans="1:11" s="152" customFormat="1" ht="12.75" customHeight="1">
      <c r="A27" s="154" t="s">
        <v>73</v>
      </c>
      <c r="B27" s="155"/>
      <c r="C27" s="155"/>
      <c r="D27" s="155"/>
      <c r="E27" s="155"/>
      <c r="F27" s="155"/>
      <c r="G27" s="155"/>
      <c r="H27" s="159">
        <f>SUM(H7:H23)</f>
        <v>0</v>
      </c>
      <c r="I27" s="159"/>
      <c r="J27" s="157">
        <f>SUM(J7:J23)</f>
        <v>0</v>
      </c>
      <c r="K27" s="3"/>
    </row>
    <row r="28" spans="2:11" ht="6" customHeight="1">
      <c r="B28" s="45"/>
      <c r="C28" s="13"/>
      <c r="D28" s="14"/>
      <c r="E28" s="1"/>
      <c r="F28" s="47"/>
      <c r="G28" s="14"/>
      <c r="H28" s="1"/>
      <c r="I28" s="19"/>
      <c r="J28" s="15"/>
      <c r="K28" s="18"/>
    </row>
    <row r="29" spans="1:11" s="153" customFormat="1" ht="12.75" customHeight="1">
      <c r="A29" s="248" t="s">
        <v>80</v>
      </c>
      <c r="B29" s="249"/>
      <c r="C29" s="249"/>
      <c r="D29" s="249"/>
      <c r="E29" s="249"/>
      <c r="F29" s="249"/>
      <c r="G29" s="249"/>
      <c r="H29" s="249"/>
      <c r="I29" s="250"/>
      <c r="J29" s="276">
        <f>J25</f>
        <v>50000000</v>
      </c>
      <c r="K29" s="158"/>
    </row>
    <row r="30" ht="4.5" customHeight="1"/>
    <row r="31" spans="2:11" s="21" customFormat="1" ht="12.75" customHeight="1">
      <c r="B31" s="23"/>
      <c r="C31" s="23"/>
      <c r="D31" s="22"/>
      <c r="E31" s="46"/>
      <c r="F31" s="46"/>
      <c r="G31" s="22"/>
      <c r="H31" s="46"/>
      <c r="I31" s="331"/>
      <c r="J31" s="331"/>
      <c r="K31" s="30"/>
    </row>
    <row r="32" spans="2:11" s="21" customFormat="1" ht="12.75" customHeight="1">
      <c r="B32" s="23"/>
      <c r="C32" s="23"/>
      <c r="D32" s="22"/>
      <c r="E32" s="46"/>
      <c r="F32" s="46"/>
      <c r="G32" s="22"/>
      <c r="H32" s="46"/>
      <c r="I32" s="189"/>
      <c r="J32" s="189"/>
      <c r="K32" s="30"/>
    </row>
    <row r="33" spans="2:10" ht="9" customHeight="1">
      <c r="B33" s="20"/>
      <c r="J33" s="322"/>
    </row>
    <row r="34" spans="1:10" ht="6" customHeight="1">
      <c r="A34" s="191"/>
      <c r="B34" s="191"/>
      <c r="C34" s="191"/>
      <c r="D34" s="192"/>
      <c r="E34" s="193"/>
      <c r="F34" s="193"/>
      <c r="G34" s="192"/>
      <c r="H34" s="193"/>
      <c r="J34" s="323"/>
    </row>
    <row r="35" spans="1:11" ht="12.75" customHeight="1">
      <c r="A35" s="195" t="s">
        <v>51</v>
      </c>
      <c r="B35" s="195"/>
      <c r="C35" s="195"/>
      <c r="D35" s="196"/>
      <c r="E35" s="196"/>
      <c r="F35" s="196"/>
      <c r="G35" s="196"/>
      <c r="H35" s="196"/>
      <c r="I35" s="195"/>
      <c r="J35" s="324"/>
      <c r="K35" s="320"/>
    </row>
    <row r="36" spans="1:10" ht="6.75" customHeight="1">
      <c r="A36" s="191"/>
      <c r="B36" s="191"/>
      <c r="C36" s="191"/>
      <c r="D36" s="191"/>
      <c r="E36" s="198"/>
      <c r="F36" s="198"/>
      <c r="G36" s="191"/>
      <c r="H36" s="198"/>
      <c r="J36" s="323"/>
    </row>
    <row r="37" spans="1:11" ht="12.75" customHeight="1">
      <c r="A37" s="199" t="s">
        <v>48</v>
      </c>
      <c r="B37" s="200"/>
      <c r="C37" s="200"/>
      <c r="D37" s="200"/>
      <c r="E37" s="200"/>
      <c r="F37" s="200"/>
      <c r="G37" s="200"/>
      <c r="H37" s="200"/>
      <c r="I37" s="56"/>
      <c r="J37" s="323"/>
      <c r="K37" s="18"/>
    </row>
    <row r="38" spans="1:11" ht="12.75" customHeight="1">
      <c r="A38" s="25"/>
      <c r="B38" s="25"/>
      <c r="C38" s="25"/>
      <c r="D38" s="1"/>
      <c r="E38" s="1"/>
      <c r="F38" s="1"/>
      <c r="G38" s="201" t="s">
        <v>6</v>
      </c>
      <c r="H38" s="202" t="s">
        <v>5</v>
      </c>
      <c r="J38" s="325"/>
      <c r="K38" s="57"/>
    </row>
    <row r="39" spans="2:11" ht="12.75" customHeight="1">
      <c r="B39" s="298" t="s">
        <v>39</v>
      </c>
      <c r="C39" s="299"/>
      <c r="D39" s="300"/>
      <c r="E39" s="300"/>
      <c r="F39" s="300"/>
      <c r="G39" s="301">
        <v>5</v>
      </c>
      <c r="H39" s="302" t="s">
        <v>71</v>
      </c>
      <c r="I39" s="19"/>
      <c r="J39" s="325"/>
      <c r="K39" s="57"/>
    </row>
    <row r="40" spans="2:11" ht="12.75" customHeight="1">
      <c r="B40" s="303" t="s">
        <v>40</v>
      </c>
      <c r="C40" s="304"/>
      <c r="D40" s="305"/>
      <c r="E40" s="305"/>
      <c r="F40" s="305"/>
      <c r="G40" s="306">
        <v>2</v>
      </c>
      <c r="H40" s="307" t="s">
        <v>7</v>
      </c>
      <c r="I40" s="19"/>
      <c r="J40" s="325"/>
      <c r="K40" s="57"/>
    </row>
    <row r="41" spans="2:11" ht="12.75" customHeight="1">
      <c r="B41" s="303" t="s">
        <v>41</v>
      </c>
      <c r="C41" s="304"/>
      <c r="D41" s="305"/>
      <c r="E41" s="305"/>
      <c r="F41" s="305"/>
      <c r="G41" s="306">
        <v>3</v>
      </c>
      <c r="H41" s="307" t="s">
        <v>7</v>
      </c>
      <c r="I41" s="19"/>
      <c r="J41" s="325"/>
      <c r="K41" s="57"/>
    </row>
    <row r="42" spans="2:11" ht="12.75" customHeight="1">
      <c r="B42" s="303" t="s">
        <v>42</v>
      </c>
      <c r="C42" s="305"/>
      <c r="D42" s="305"/>
      <c r="E42" s="305"/>
      <c r="F42" s="305"/>
      <c r="G42" s="306">
        <v>3</v>
      </c>
      <c r="H42" s="307" t="s">
        <v>7</v>
      </c>
      <c r="I42" s="19"/>
      <c r="J42" s="325"/>
      <c r="K42" s="57"/>
    </row>
    <row r="43" spans="1:11" ht="4.5" customHeight="1">
      <c r="A43" s="41"/>
      <c r="B43" s="41"/>
      <c r="C43" s="41"/>
      <c r="D43" s="1"/>
      <c r="E43" s="1"/>
      <c r="F43" s="1"/>
      <c r="G43" s="206"/>
      <c r="H43" s="206"/>
      <c r="I43" s="56"/>
      <c r="J43" s="325"/>
      <c r="K43" s="57"/>
    </row>
    <row r="44" spans="2:11" ht="12.75" customHeight="1">
      <c r="B44" s="25" t="s">
        <v>18</v>
      </c>
      <c r="C44" s="1"/>
      <c r="D44" s="207"/>
      <c r="E44" s="208"/>
      <c r="F44" s="208"/>
      <c r="G44" s="167">
        <v>0</v>
      </c>
      <c r="H44" s="208"/>
      <c r="J44" s="325"/>
      <c r="K44" s="1"/>
    </row>
    <row r="45" spans="1:11" ht="4.5" customHeight="1">
      <c r="A45" s="41"/>
      <c r="B45" s="41"/>
      <c r="C45" s="1"/>
      <c r="D45" s="208"/>
      <c r="E45" s="208"/>
      <c r="F45" s="208"/>
      <c r="G45" s="208"/>
      <c r="H45" s="208"/>
      <c r="I45" s="53"/>
      <c r="J45" s="325"/>
      <c r="K45" s="1"/>
    </row>
    <row r="46" spans="2:11" ht="12.75" customHeight="1">
      <c r="B46" s="25" t="s">
        <v>38</v>
      </c>
      <c r="C46" s="1"/>
      <c r="D46" s="207"/>
      <c r="E46" s="208"/>
      <c r="F46" s="208"/>
      <c r="G46" s="209">
        <f>SUM(G39:G44)</f>
        <v>13</v>
      </c>
      <c r="H46" s="208"/>
      <c r="J46" s="325"/>
      <c r="K46" s="1"/>
    </row>
    <row r="47" spans="2:11" ht="12.75" customHeight="1">
      <c r="B47" s="41"/>
      <c r="C47" s="1"/>
      <c r="D47" s="208"/>
      <c r="E47" s="208"/>
      <c r="F47" s="208"/>
      <c r="G47" s="208"/>
      <c r="H47" s="208"/>
      <c r="I47" s="53"/>
      <c r="J47" s="325"/>
      <c r="K47" s="1"/>
    </row>
    <row r="48" spans="1:11" ht="12.75" customHeight="1">
      <c r="A48" s="199" t="s">
        <v>19</v>
      </c>
      <c r="B48" s="199"/>
      <c r="C48" s="200"/>
      <c r="D48" s="200"/>
      <c r="E48" s="200"/>
      <c r="F48" s="200"/>
      <c r="G48" s="200"/>
      <c r="H48" s="200"/>
      <c r="I48" s="319"/>
      <c r="J48" s="1"/>
      <c r="K48" s="18"/>
    </row>
    <row r="49" spans="1:11" ht="4.5" customHeight="1">
      <c r="A49" s="210"/>
      <c r="B49" s="210"/>
      <c r="C49" s="210"/>
      <c r="D49" s="210"/>
      <c r="J49" s="1"/>
      <c r="K49" s="18"/>
    </row>
    <row r="50" spans="1:11" ht="12.75" customHeight="1">
      <c r="A50" s="211" t="s">
        <v>13</v>
      </c>
      <c r="B50" s="211"/>
      <c r="C50" s="1"/>
      <c r="G50" s="266">
        <f>J29</f>
        <v>50000000</v>
      </c>
      <c r="J50" s="1"/>
      <c r="K50" s="18"/>
    </row>
    <row r="51" spans="1:11" ht="7.5" customHeight="1">
      <c r="A51" s="28"/>
      <c r="B51" s="28"/>
      <c r="C51" s="28"/>
      <c r="D51" s="28"/>
      <c r="E51" s="24"/>
      <c r="F51" s="24"/>
      <c r="G51" s="207"/>
      <c r="J51" s="223"/>
      <c r="K51" s="18"/>
    </row>
    <row r="52" spans="1:11" ht="7.5" customHeight="1">
      <c r="A52" s="214"/>
      <c r="B52" s="214"/>
      <c r="C52" s="214"/>
      <c r="D52" s="214"/>
      <c r="E52" s="214"/>
      <c r="F52" s="185"/>
      <c r="G52" s="208"/>
      <c r="I52" s="53"/>
      <c r="J52" s="232"/>
      <c r="K52" s="18"/>
    </row>
    <row r="53" spans="1:11" s="152" customFormat="1" ht="12.75" customHeight="1">
      <c r="A53" s="28" t="s">
        <v>55</v>
      </c>
      <c r="B53" s="28"/>
      <c r="C53" s="28"/>
      <c r="G53" s="141">
        <f>0.042*G46+0.824</f>
        <v>1.37</v>
      </c>
      <c r="H53" s="313"/>
      <c r="I53" s="312"/>
      <c r="J53" s="326"/>
      <c r="K53" s="321"/>
    </row>
    <row r="54" spans="1:11" ht="4.5" customHeight="1">
      <c r="A54" s="28"/>
      <c r="B54" s="28"/>
      <c r="C54" s="28"/>
      <c r="D54" s="1"/>
      <c r="E54" s="1"/>
      <c r="F54" s="1"/>
      <c r="G54" s="38"/>
      <c r="H54" s="182"/>
      <c r="J54" s="223"/>
      <c r="K54" s="18"/>
    </row>
    <row r="55" spans="1:11" s="152" customFormat="1" ht="12.75" customHeight="1">
      <c r="A55" s="28" t="s">
        <v>56</v>
      </c>
      <c r="B55" s="28"/>
      <c r="C55" s="28"/>
      <c r="G55" s="317">
        <f>ROUND((8900*G50^(-0.66)*G53/100),6)</f>
        <v>0.001011</v>
      </c>
      <c r="H55" s="311"/>
      <c r="I55" s="312"/>
      <c r="J55" s="326"/>
      <c r="K55" s="321"/>
    </row>
    <row r="56" spans="1:11" ht="7.5" customHeight="1">
      <c r="A56" s="28"/>
      <c r="B56" s="28"/>
      <c r="C56" s="28"/>
      <c r="D56" s="1"/>
      <c r="E56" s="1"/>
      <c r="F56" s="1"/>
      <c r="G56" s="217"/>
      <c r="H56" s="217"/>
      <c r="J56" s="223"/>
      <c r="K56" s="18"/>
    </row>
    <row r="57" spans="1:11" ht="15" customHeight="1">
      <c r="A57" s="29" t="s">
        <v>85</v>
      </c>
      <c r="B57" s="26"/>
      <c r="C57" s="26"/>
      <c r="D57" s="218"/>
      <c r="E57" s="219"/>
      <c r="F57" s="219"/>
      <c r="G57" s="220"/>
      <c r="H57" s="327">
        <f>G55*G50</f>
        <v>50550</v>
      </c>
      <c r="I57" s="64"/>
      <c r="K57" s="89"/>
    </row>
    <row r="58" spans="1:11" ht="12.75" customHeight="1">
      <c r="A58" s="40"/>
      <c r="B58" s="41"/>
      <c r="C58" s="41"/>
      <c r="D58" s="221"/>
      <c r="E58" s="221"/>
      <c r="F58" s="221"/>
      <c r="G58" s="222"/>
      <c r="H58" s="222"/>
      <c r="I58" s="56"/>
      <c r="J58" s="42"/>
      <c r="K58" s="18"/>
    </row>
    <row r="59" spans="1:11" ht="12.75" customHeight="1">
      <c r="A59" s="332" t="s">
        <v>59</v>
      </c>
      <c r="B59" s="332"/>
      <c r="C59" s="332"/>
      <c r="D59" s="332"/>
      <c r="E59" s="332"/>
      <c r="F59" s="185" t="s">
        <v>58</v>
      </c>
      <c r="G59" s="207"/>
      <c r="J59" s="223"/>
      <c r="K59" s="18"/>
    </row>
    <row r="60" spans="1:10" ht="12.75" customHeight="1">
      <c r="A60" s="224" t="s">
        <v>68</v>
      </c>
      <c r="B60" s="225"/>
      <c r="C60" s="226"/>
      <c r="D60" s="1"/>
      <c r="E60" s="227"/>
      <c r="F60" s="228"/>
      <c r="G60" s="229">
        <f>IF(A59="1-stufiges offenes Verfahren",0.85,IF(A59="1-stufiges nicht offenes Verfahren",1,IF(A59="2-stufiges offenes Verfahren",1.45,"")))</f>
        <v>1</v>
      </c>
      <c r="H60" s="230"/>
      <c r="I60" s="53"/>
      <c r="J60" s="231"/>
    </row>
    <row r="61" spans="1:11" ht="12.75" customHeight="1">
      <c r="A61" s="214"/>
      <c r="B61" s="214"/>
      <c r="C61" s="214"/>
      <c r="D61" s="214"/>
      <c r="E61" s="214"/>
      <c r="F61" s="185"/>
      <c r="G61" s="208"/>
      <c r="I61" s="53"/>
      <c r="J61" s="232"/>
      <c r="K61" s="18"/>
    </row>
    <row r="62" spans="1:10" ht="12.75" customHeight="1">
      <c r="A62" s="233" t="s">
        <v>60</v>
      </c>
      <c r="B62" s="192"/>
      <c r="C62" s="234"/>
      <c r="D62" s="1"/>
      <c r="E62" s="235"/>
      <c r="F62" s="236">
        <v>1</v>
      </c>
      <c r="G62" s="237">
        <v>0.1</v>
      </c>
      <c r="H62" s="238">
        <f>$G$50*$G$55*G62</f>
        <v>5055</v>
      </c>
      <c r="I62" s="53"/>
      <c r="J62" s="231"/>
    </row>
    <row r="63" spans="1:10" ht="12.75" customHeight="1">
      <c r="A63" s="233" t="s">
        <v>61</v>
      </c>
      <c r="B63" s="192"/>
      <c r="C63" s="234"/>
      <c r="D63" s="1"/>
      <c r="E63" s="235"/>
      <c r="F63" s="236">
        <v>2</v>
      </c>
      <c r="G63" s="239">
        <v>0.1</v>
      </c>
      <c r="H63" s="238">
        <f aca="true" t="shared" si="0" ref="H63:H69">$G$50*$G$55*G63</f>
        <v>5055</v>
      </c>
      <c r="I63" s="53"/>
      <c r="J63" s="231"/>
    </row>
    <row r="64" spans="1:10" ht="12.75" customHeight="1">
      <c r="A64" s="233" t="s">
        <v>62</v>
      </c>
      <c r="B64" s="192"/>
      <c r="C64" s="234"/>
      <c r="D64" s="1"/>
      <c r="E64" s="235"/>
      <c r="F64" s="236">
        <v>3</v>
      </c>
      <c r="G64" s="239">
        <v>0.1</v>
      </c>
      <c r="H64" s="238">
        <f t="shared" si="0"/>
        <v>5055</v>
      </c>
      <c r="I64" s="53"/>
      <c r="J64" s="231"/>
    </row>
    <row r="65" spans="1:10" ht="12.75" customHeight="1">
      <c r="A65" s="233" t="s">
        <v>63</v>
      </c>
      <c r="B65" s="192"/>
      <c r="C65" s="234"/>
      <c r="D65" s="1"/>
      <c r="E65" s="235"/>
      <c r="F65" s="236">
        <v>4</v>
      </c>
      <c r="G65" s="239">
        <f>IF(A59="1-stufiges offenes Verfahren",0,0.15)</f>
        <v>0.15</v>
      </c>
      <c r="H65" s="238">
        <f t="shared" si="0"/>
        <v>7583</v>
      </c>
      <c r="I65" s="53"/>
      <c r="J65" s="231"/>
    </row>
    <row r="66" spans="1:16" ht="12.75" customHeight="1">
      <c r="A66" s="233" t="s">
        <v>64</v>
      </c>
      <c r="B66" s="192"/>
      <c r="C66" s="234"/>
      <c r="D66" s="1"/>
      <c r="E66" s="235"/>
      <c r="F66" s="236">
        <v>5</v>
      </c>
      <c r="G66" s="239">
        <v>0.45</v>
      </c>
      <c r="H66" s="238">
        <f t="shared" si="0"/>
        <v>22748</v>
      </c>
      <c r="I66" s="53"/>
      <c r="J66" s="231"/>
      <c r="O66" s="277"/>
      <c r="P66"/>
    </row>
    <row r="67" spans="1:16" ht="12.75" customHeight="1">
      <c r="A67" s="233" t="s">
        <v>67</v>
      </c>
      <c r="B67" s="192"/>
      <c r="C67" s="234"/>
      <c r="D67" s="1"/>
      <c r="E67" s="235"/>
      <c r="F67" s="236">
        <v>6</v>
      </c>
      <c r="G67" s="239">
        <f>IF(A59="2-stufiges offenes Verfahren",0.45,0)</f>
        <v>0</v>
      </c>
      <c r="H67" s="238">
        <f t="shared" si="0"/>
        <v>0</v>
      </c>
      <c r="I67" s="53"/>
      <c r="J67" s="231"/>
      <c r="P67" s="278"/>
    </row>
    <row r="68" spans="1:16" ht="12.75" customHeight="1">
      <c r="A68" s="233" t="s">
        <v>65</v>
      </c>
      <c r="B68" s="192"/>
      <c r="C68" s="234"/>
      <c r="D68" s="1"/>
      <c r="E68" s="235"/>
      <c r="F68" s="236">
        <v>7</v>
      </c>
      <c r="G68" s="239">
        <v>0.07</v>
      </c>
      <c r="H68" s="238">
        <f t="shared" si="0"/>
        <v>3539</v>
      </c>
      <c r="I68" s="53"/>
      <c r="J68" s="231"/>
      <c r="P68" s="278"/>
    </row>
    <row r="69" spans="1:10" ht="12.75" customHeight="1">
      <c r="A69" s="233" t="s">
        <v>66</v>
      </c>
      <c r="B69" s="192"/>
      <c r="C69" s="234"/>
      <c r="D69" s="1"/>
      <c r="E69" s="235"/>
      <c r="F69" s="236">
        <v>8</v>
      </c>
      <c r="G69" s="240">
        <v>0.03</v>
      </c>
      <c r="H69" s="238">
        <f t="shared" si="0"/>
        <v>1517</v>
      </c>
      <c r="I69" s="53"/>
      <c r="J69" s="231"/>
    </row>
    <row r="70" spans="1:10" ht="12.75" customHeight="1">
      <c r="A70" s="241" t="s">
        <v>68</v>
      </c>
      <c r="B70" s="242"/>
      <c r="C70" s="243"/>
      <c r="D70" s="184"/>
      <c r="E70" s="244"/>
      <c r="F70" s="245"/>
      <c r="G70" s="284">
        <f>SUM(G62:G69)</f>
        <v>1</v>
      </c>
      <c r="H70" s="247">
        <f>SUM(H62:H69)</f>
        <v>50552</v>
      </c>
      <c r="I70" s="53"/>
      <c r="J70" s="133">
        <f>H70</f>
        <v>50552</v>
      </c>
    </row>
    <row r="71" spans="1:10" ht="12.75" customHeight="1">
      <c r="A71" s="224"/>
      <c r="B71" s="225"/>
      <c r="C71" s="226"/>
      <c r="D71" s="1"/>
      <c r="E71" s="227"/>
      <c r="F71" s="228"/>
      <c r="G71" s="290"/>
      <c r="H71" s="230"/>
      <c r="I71" s="53"/>
      <c r="J71" s="231"/>
    </row>
    <row r="72" spans="1:10" ht="12.75" customHeight="1">
      <c r="A72" s="224" t="s">
        <v>77</v>
      </c>
      <c r="B72" s="225"/>
      <c r="C72" s="226"/>
      <c r="D72" s="1"/>
      <c r="E72" s="227"/>
      <c r="F72" s="228"/>
      <c r="G72" s="315">
        <v>19</v>
      </c>
      <c r="H72" s="292" t="s">
        <v>79</v>
      </c>
      <c r="I72" s="53"/>
      <c r="J72" s="231"/>
    </row>
    <row r="73" spans="1:10" ht="4.5" customHeight="1">
      <c r="A73" s="293"/>
      <c r="B73" s="221"/>
      <c r="C73" s="294"/>
      <c r="D73" s="1"/>
      <c r="E73" s="227"/>
      <c r="F73" s="228"/>
      <c r="G73" s="295"/>
      <c r="H73" s="292"/>
      <c r="I73" s="53"/>
      <c r="J73" s="296"/>
    </row>
    <row r="74" spans="1:10" ht="12.75" customHeight="1">
      <c r="A74" s="224" t="s">
        <v>78</v>
      </c>
      <c r="B74" s="225"/>
      <c r="C74" s="226"/>
      <c r="D74" s="1"/>
      <c r="E74" s="227"/>
      <c r="F74" s="228"/>
      <c r="G74" s="314">
        <v>5</v>
      </c>
      <c r="I74" s="53"/>
      <c r="J74" s="231"/>
    </row>
    <row r="75" spans="1:10" ht="12.75" customHeight="1">
      <c r="A75" s="224" t="s">
        <v>82</v>
      </c>
      <c r="B75" s="225"/>
      <c r="C75" s="226"/>
      <c r="D75" s="1"/>
      <c r="E75" s="227"/>
      <c r="F75" s="228"/>
      <c r="G75" s="314">
        <v>0</v>
      </c>
      <c r="H75" s="292" t="s">
        <v>83</v>
      </c>
      <c r="I75" s="53"/>
      <c r="J75" s="231"/>
    </row>
    <row r="76" spans="1:10" ht="12.75" customHeight="1">
      <c r="A76" s="224"/>
      <c r="B76" s="225"/>
      <c r="C76" s="226"/>
      <c r="D76" s="1"/>
      <c r="E76" s="227"/>
      <c r="F76" s="228"/>
      <c r="G76" s="279"/>
      <c r="H76" s="230"/>
      <c r="I76" s="53"/>
      <c r="J76" s="231"/>
    </row>
    <row r="77" spans="1:10" ht="12.75" customHeight="1">
      <c r="A77" s="285" t="s">
        <v>75</v>
      </c>
      <c r="B77" s="225"/>
      <c r="C77" s="226"/>
      <c r="D77" s="1"/>
      <c r="E77" s="227"/>
      <c r="F77" s="228"/>
      <c r="G77" s="291">
        <f>ROUNDDOWN(G72/11,0)*10/2/100</f>
        <v>0.05</v>
      </c>
      <c r="H77" s="230">
        <f>$G$50*$G$55*G77</f>
        <v>2528</v>
      </c>
      <c r="I77" s="53"/>
      <c r="J77" s="231"/>
    </row>
    <row r="78" spans="1:10" ht="12.75" customHeight="1">
      <c r="A78" s="285" t="s">
        <v>76</v>
      </c>
      <c r="G78" s="297">
        <f>ROUNDDOWN(G74/11,0)*10/0.5/100+(ROUNDDOWN(G75/11,0)*10/0.5/100)</f>
        <v>0</v>
      </c>
      <c r="H78" s="230">
        <f>$G$50*$G$55*G78</f>
        <v>0</v>
      </c>
      <c r="J78" s="231"/>
    </row>
    <row r="79" spans="1:10" ht="12.75" customHeight="1">
      <c r="A79" s="287" t="s">
        <v>81</v>
      </c>
      <c r="B79" s="288"/>
      <c r="C79" s="288"/>
      <c r="D79" s="289"/>
      <c r="E79" s="184"/>
      <c r="F79" s="184"/>
      <c r="G79" s="318">
        <f>SUM(G77:G78)</f>
        <v>0.05</v>
      </c>
      <c r="H79" s="247">
        <f>SUM(H77:H78)</f>
        <v>2528</v>
      </c>
      <c r="J79" s="133">
        <f>H79</f>
        <v>2528</v>
      </c>
    </row>
    <row r="80" spans="1:10" ht="12.75" customHeight="1">
      <c r="A80" s="285"/>
      <c r="G80" s="286"/>
      <c r="J80" s="231"/>
    </row>
    <row r="81" spans="1:14" ht="12.75" customHeight="1">
      <c r="A81" s="48" t="s">
        <v>84</v>
      </c>
      <c r="G81" s="308">
        <v>0</v>
      </c>
      <c r="H81" s="309">
        <v>0</v>
      </c>
      <c r="J81" s="133">
        <f>G81*H81</f>
        <v>0</v>
      </c>
      <c r="L81" s="310"/>
      <c r="M81" s="310"/>
      <c r="N81" s="310"/>
    </row>
    <row r="82" ht="12.75" customHeight="1">
      <c r="J82" s="231"/>
    </row>
    <row r="83" spans="1:11" s="31" customFormat="1" ht="12.75">
      <c r="A83" s="128" t="s">
        <v>52</v>
      </c>
      <c r="B83" s="129"/>
      <c r="C83" s="130"/>
      <c r="D83" s="130"/>
      <c r="E83" s="131"/>
      <c r="F83" s="132"/>
      <c r="G83" s="131"/>
      <c r="H83" s="131"/>
      <c r="I83" s="131"/>
      <c r="J83" s="133">
        <f>SUM(J70:J81)</f>
        <v>53080</v>
      </c>
      <c r="K83" s="35"/>
    </row>
    <row r="84" spans="2:11" s="31" customFormat="1" ht="4.5" customHeight="1">
      <c r="B84" s="32"/>
      <c r="C84" s="33"/>
      <c r="D84" s="33"/>
      <c r="E84" s="65"/>
      <c r="F84" s="66"/>
      <c r="G84" s="67"/>
      <c r="H84" s="84"/>
      <c r="J84" s="122"/>
      <c r="K84" s="35"/>
    </row>
    <row r="85" spans="1:11" s="31" customFormat="1" ht="12.75">
      <c r="A85" s="68" t="s">
        <v>16</v>
      </c>
      <c r="B85" s="32"/>
      <c r="C85" s="33"/>
      <c r="D85" s="33"/>
      <c r="E85" s="76"/>
      <c r="F85" s="76"/>
      <c r="G85" s="280">
        <v>0.04</v>
      </c>
      <c r="H85" s="85"/>
      <c r="I85" s="36"/>
      <c r="J85" s="123">
        <f>ROUND(J83*G85,2)</f>
        <v>2123</v>
      </c>
      <c r="K85" s="35"/>
    </row>
    <row r="86" spans="1:11" s="31" customFormat="1" ht="3" customHeight="1">
      <c r="A86" s="69"/>
      <c r="B86" s="70"/>
      <c r="C86" s="71"/>
      <c r="D86" s="71"/>
      <c r="E86" s="78"/>
      <c r="F86" s="78"/>
      <c r="G86" s="281"/>
      <c r="H86" s="86"/>
      <c r="I86" s="69"/>
      <c r="J86" s="124"/>
      <c r="K86" s="35"/>
    </row>
    <row r="87" spans="2:11" s="31" customFormat="1" ht="3" customHeight="1">
      <c r="B87" s="32"/>
      <c r="C87" s="33"/>
      <c r="D87" s="33"/>
      <c r="E87" s="81"/>
      <c r="F87" s="81"/>
      <c r="G87" s="282"/>
      <c r="H87" s="87"/>
      <c r="I87" s="83"/>
      <c r="J87" s="122"/>
      <c r="K87" s="35"/>
    </row>
    <row r="88" spans="1:11" s="31" customFormat="1" ht="12.75">
      <c r="A88" s="73" t="s">
        <v>53</v>
      </c>
      <c r="B88" s="74"/>
      <c r="C88" s="75"/>
      <c r="D88" s="75"/>
      <c r="E88" s="34"/>
      <c r="F88" s="34"/>
      <c r="G88" s="283"/>
      <c r="H88" s="85"/>
      <c r="I88" s="36"/>
      <c r="J88" s="125">
        <f>J83+J85</f>
        <v>55203</v>
      </c>
      <c r="K88" s="35"/>
    </row>
    <row r="89" spans="1:11" s="31" customFormat="1" ht="12.75">
      <c r="A89" s="31" t="s">
        <v>17</v>
      </c>
      <c r="B89" s="32"/>
      <c r="D89" s="33"/>
      <c r="E89" s="72"/>
      <c r="F89" s="72"/>
      <c r="G89" s="37">
        <v>0.2</v>
      </c>
      <c r="H89" s="37"/>
      <c r="J89" s="126">
        <f>ROUND(J88*G89,2)</f>
        <v>11041</v>
      </c>
      <c r="K89" s="35"/>
    </row>
    <row r="90" spans="1:11" s="31" customFormat="1" ht="3" customHeight="1">
      <c r="A90" s="36"/>
      <c r="B90" s="258"/>
      <c r="C90" s="80"/>
      <c r="D90" s="80"/>
      <c r="E90" s="72"/>
      <c r="F90" s="72"/>
      <c r="G90" s="67"/>
      <c r="H90" s="84"/>
      <c r="J90" s="127"/>
      <c r="K90" s="35"/>
    </row>
    <row r="91" spans="1:10" s="35" customFormat="1" ht="3" customHeight="1">
      <c r="A91" s="259"/>
      <c r="B91" s="260"/>
      <c r="C91" s="261"/>
      <c r="D91" s="261"/>
      <c r="E91" s="259"/>
      <c r="F91" s="262"/>
      <c r="G91" s="263"/>
      <c r="H91" s="263"/>
      <c r="I91" s="259"/>
      <c r="J91" s="264"/>
    </row>
    <row r="92" spans="1:11" s="31" customFormat="1" ht="12.75">
      <c r="A92" s="251" t="s">
        <v>54</v>
      </c>
      <c r="B92" s="252"/>
      <c r="C92" s="253"/>
      <c r="D92" s="253"/>
      <c r="E92" s="254"/>
      <c r="F92" s="255"/>
      <c r="G92" s="256"/>
      <c r="H92" s="256"/>
      <c r="I92" s="254"/>
      <c r="J92" s="257">
        <f>SUM(J87:J89)</f>
        <v>66244</v>
      </c>
      <c r="K92" s="35"/>
    </row>
    <row r="93" ht="4.5" customHeight="1"/>
    <row r="94" spans="1:11" s="265" customFormat="1" ht="12.75">
      <c r="A94" s="265" t="s">
        <v>74</v>
      </c>
      <c r="B94" s="267"/>
      <c r="C94" s="267"/>
      <c r="D94" s="268"/>
      <c r="E94" s="269"/>
      <c r="F94" s="269"/>
      <c r="G94" s="328">
        <f>J88/J25</f>
        <v>0.001104</v>
      </c>
      <c r="H94" s="269"/>
      <c r="I94" s="270"/>
      <c r="J94" s="271"/>
      <c r="K94" s="272"/>
    </row>
    <row r="98" spans="1:2" ht="12.75">
      <c r="A98" s="186" t="s">
        <v>69</v>
      </c>
      <c r="B98" s="187"/>
    </row>
    <row r="99" spans="1:2" ht="12.75">
      <c r="A99" s="186" t="s">
        <v>59</v>
      </c>
      <c r="B99" s="187"/>
    </row>
    <row r="100" spans="1:2" ht="12.75">
      <c r="A100" s="186" t="s">
        <v>70</v>
      </c>
      <c r="B100" s="187"/>
    </row>
  </sheetData>
  <sheetProtection password="D2DC" sheet="1"/>
  <mergeCells count="12">
    <mergeCell ref="A59:E59"/>
    <mergeCell ref="A7:B7"/>
    <mergeCell ref="A9:B9"/>
    <mergeCell ref="A11:B11"/>
    <mergeCell ref="A13:B13"/>
    <mergeCell ref="A15:B15"/>
    <mergeCell ref="A17:B17"/>
    <mergeCell ref="A19:B19"/>
    <mergeCell ref="A21:B21"/>
    <mergeCell ref="A23:B23"/>
    <mergeCell ref="I2:J2"/>
    <mergeCell ref="I31:J31"/>
  </mergeCells>
  <dataValidations count="2">
    <dataValidation type="list" allowBlank="1" showInputMessage="1" showErrorMessage="1" sqref="A59:E59 B61:E61">
      <formula1>$A$98:$A$100</formula1>
    </dataValidation>
    <dataValidation allowBlank="1" showInputMessage="1" showErrorMessage="1" sqref="A52"/>
  </dataValidations>
  <printOptions/>
  <pageMargins left="0.984251968503937" right="0.984251968503937" top="0.7480314960629921" bottom="0.7480314960629921" header="0.31496062992125984" footer="0.31496062992125984"/>
  <pageSetup fitToWidth="0" fitToHeight="1" horizontalDpi="600" verticalDpi="600" orientation="portrait" pageOrder="overThenDown" paperSize="9" scale="70" r:id="rId1"/>
  <headerFooter>
    <oddHeader>&amp;L&amp;"Arial,Fett"&amp;K01+027Angebot Verfahrensbetreuung 
&amp;"Arial,Standard"nach VM.VB.2014&amp;R&amp;"Arial,Standard"&amp;K01+027Version 4
Stand: 07.01.2020</oddHeader>
    <oddFooter>&amp;L&amp;"Arial,Fett"&amp;K01+041LM.VM.2014&amp;"Arial,Standard"  |  Verfahrensbetreuung  |  Angebotsformular&amp;R&amp;"Arial,Standard"&amp;K01+041&amp;P/&amp;N</oddFooter>
  </headerFooter>
  <ignoredErrors>
    <ignoredError sqref="G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100"/>
  <sheetViews>
    <sheetView showGridLines="0" zoomScale="85" zoomScaleNormal="85" zoomScaleSheetLayoutView="85" zoomScalePageLayoutView="70" workbookViewId="0" topLeftCell="A4">
      <selection activeCell="I36" sqref="I36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7109375" style="7" customWidth="1"/>
    <col min="4" max="4" width="31.7109375" style="8" customWidth="1"/>
    <col min="5" max="5" width="5.7109375" style="43" customWidth="1"/>
    <col min="6" max="6" width="7.7109375" style="43" customWidth="1"/>
    <col min="7" max="7" width="15.7109375" style="8" customWidth="1"/>
    <col min="8" max="8" width="12.7109375" style="43" customWidth="1"/>
    <col min="9" max="9" width="7.7109375" style="9" customWidth="1" collapsed="1"/>
    <col min="10" max="10" width="15.7109375" style="10" customWidth="1"/>
    <col min="11" max="11" width="2.7109375" style="58" customWidth="1"/>
    <col min="12" max="16384" width="11.57421875" style="1" customWidth="1"/>
  </cols>
  <sheetData>
    <row r="1" ht="4.5" customHeight="1"/>
    <row r="2" spans="2:11" s="54" customFormat="1" ht="34.5" customHeight="1">
      <c r="B2" s="149" t="s">
        <v>47</v>
      </c>
      <c r="C2" s="13"/>
      <c r="D2" s="96"/>
      <c r="G2" s="55"/>
      <c r="H2" s="55"/>
      <c r="I2" s="330" t="s">
        <v>50</v>
      </c>
      <c r="J2" s="330"/>
      <c r="K2" s="61"/>
    </row>
    <row r="3" spans="2:11" s="11" customFormat="1" ht="6" customHeight="1">
      <c r="B3" s="98"/>
      <c r="C3" s="98"/>
      <c r="D3" s="98"/>
      <c r="E3" s="98"/>
      <c r="F3" s="98"/>
      <c r="G3" s="98"/>
      <c r="H3" s="98"/>
      <c r="I3" s="98"/>
      <c r="J3" s="99"/>
      <c r="K3" s="2"/>
    </row>
    <row r="4" spans="10:11" s="11" customFormat="1" ht="6" customHeight="1">
      <c r="J4" s="2"/>
      <c r="K4" s="2"/>
    </row>
    <row r="5" spans="6:11" s="11" customFormat="1" ht="12.75" customHeight="1">
      <c r="F5" s="94" t="s">
        <v>46</v>
      </c>
      <c r="G5" s="44" t="s">
        <v>43</v>
      </c>
      <c r="H5" s="44"/>
      <c r="I5" s="16" t="s">
        <v>20</v>
      </c>
      <c r="J5" s="120" t="s">
        <v>44</v>
      </c>
      <c r="K5" s="44"/>
    </row>
    <row r="6" spans="7:11" s="11" customFormat="1" ht="6" customHeight="1">
      <c r="G6" s="92"/>
      <c r="J6" s="2"/>
      <c r="K6" s="2"/>
    </row>
    <row r="7" spans="2:11" s="12" customFormat="1" ht="12.75" customHeight="1">
      <c r="B7" s="100">
        <v>1</v>
      </c>
      <c r="C7" s="101"/>
      <c r="D7" s="102" t="s">
        <v>0</v>
      </c>
      <c r="E7" s="103"/>
      <c r="F7" s="104">
        <f>G7/G35</f>
        <v>0</v>
      </c>
      <c r="G7" s="161">
        <v>0</v>
      </c>
      <c r="H7" s="97"/>
      <c r="I7" s="144">
        <v>0</v>
      </c>
      <c r="J7" s="134">
        <f>G7*I7</f>
        <v>0</v>
      </c>
      <c r="K7" s="50"/>
    </row>
    <row r="8" spans="2:11" ht="6.75" customHeight="1">
      <c r="B8" s="4"/>
      <c r="C8" s="6"/>
      <c r="D8" s="1"/>
      <c r="E8" s="1"/>
      <c r="F8" s="93"/>
      <c r="G8" s="118"/>
      <c r="H8" s="1"/>
      <c r="I8" s="119"/>
      <c r="J8" s="136"/>
      <c r="K8" s="62"/>
    </row>
    <row r="9" spans="2:11" s="12" customFormat="1" ht="12.75" customHeight="1">
      <c r="B9" s="100">
        <v>2</v>
      </c>
      <c r="C9" s="101"/>
      <c r="D9" s="102" t="s">
        <v>1</v>
      </c>
      <c r="E9" s="103"/>
      <c r="F9" s="104">
        <f>G9/G35</f>
        <v>0.29</v>
      </c>
      <c r="G9" s="162">
        <v>9000000</v>
      </c>
      <c r="H9" s="97"/>
      <c r="I9" s="145">
        <v>1</v>
      </c>
      <c r="J9" s="134">
        <f>G9*I9</f>
        <v>9000000</v>
      </c>
      <c r="K9" s="50"/>
    </row>
    <row r="10" spans="2:11" ht="6.75" customHeight="1">
      <c r="B10" s="13"/>
      <c r="C10" s="13"/>
      <c r="D10" s="14"/>
      <c r="E10" s="1"/>
      <c r="F10" s="93"/>
      <c r="G10" s="118"/>
      <c r="H10" s="1"/>
      <c r="I10" s="119"/>
      <c r="J10" s="137"/>
      <c r="K10" s="50"/>
    </row>
    <row r="11" spans="2:11" s="11" customFormat="1" ht="12.75" customHeight="1">
      <c r="B11" s="100">
        <v>3</v>
      </c>
      <c r="C11" s="101"/>
      <c r="D11" s="102" t="s">
        <v>8</v>
      </c>
      <c r="E11" s="103"/>
      <c r="F11" s="104">
        <f>G11/G35</f>
        <v>0.18</v>
      </c>
      <c r="G11" s="148">
        <f>SUM(G12:G19)</f>
        <v>5450000</v>
      </c>
      <c r="H11" s="97"/>
      <c r="I11" s="147"/>
      <c r="J11" s="142">
        <f>SUM(J12:J19)</f>
        <v>5450000</v>
      </c>
      <c r="K11" s="50"/>
    </row>
    <row r="12" spans="2:11" ht="12.75" customHeight="1">
      <c r="B12" s="105">
        <v>3</v>
      </c>
      <c r="C12" s="106" t="s">
        <v>21</v>
      </c>
      <c r="D12" s="107" t="s">
        <v>22</v>
      </c>
      <c r="E12" s="107"/>
      <c r="F12" s="108"/>
      <c r="G12" s="163">
        <v>900000</v>
      </c>
      <c r="H12" s="97"/>
      <c r="I12" s="145">
        <v>1</v>
      </c>
      <c r="J12" s="143">
        <f aca="true" t="shared" si="0" ref="J12:J19">G12*I12</f>
        <v>900000</v>
      </c>
      <c r="K12" s="50"/>
    </row>
    <row r="13" spans="2:11" ht="12.75" customHeight="1">
      <c r="B13" s="109">
        <v>3</v>
      </c>
      <c r="C13" s="110" t="s">
        <v>23</v>
      </c>
      <c r="D13" s="111" t="s">
        <v>30</v>
      </c>
      <c r="E13" s="111"/>
      <c r="F13" s="112"/>
      <c r="G13" s="163">
        <v>1000000</v>
      </c>
      <c r="H13" s="97"/>
      <c r="I13" s="145">
        <v>1</v>
      </c>
      <c r="J13" s="140">
        <f t="shared" si="0"/>
        <v>1000000</v>
      </c>
      <c r="K13" s="50"/>
    </row>
    <row r="14" spans="2:11" ht="12.75" customHeight="1">
      <c r="B14" s="109">
        <v>3</v>
      </c>
      <c r="C14" s="110" t="s">
        <v>24</v>
      </c>
      <c r="D14" s="111" t="s">
        <v>31</v>
      </c>
      <c r="E14" s="111"/>
      <c r="F14" s="112"/>
      <c r="G14" s="163">
        <v>1000000</v>
      </c>
      <c r="H14" s="97"/>
      <c r="I14" s="145">
        <v>1</v>
      </c>
      <c r="J14" s="138">
        <f t="shared" si="0"/>
        <v>1000000</v>
      </c>
      <c r="K14" s="50"/>
    </row>
    <row r="15" spans="2:11" ht="12.75" customHeight="1">
      <c r="B15" s="109">
        <v>3</v>
      </c>
      <c r="C15" s="110" t="s">
        <v>25</v>
      </c>
      <c r="D15" s="111" t="s">
        <v>32</v>
      </c>
      <c r="E15" s="111"/>
      <c r="F15" s="112"/>
      <c r="G15" s="163">
        <v>1500000</v>
      </c>
      <c r="H15" s="97"/>
      <c r="I15" s="145">
        <v>1</v>
      </c>
      <c r="J15" s="138">
        <f t="shared" si="0"/>
        <v>1500000</v>
      </c>
      <c r="K15" s="50"/>
    </row>
    <row r="16" spans="2:11" ht="12.75" customHeight="1">
      <c r="B16" s="109">
        <v>3</v>
      </c>
      <c r="C16" s="110" t="s">
        <v>26</v>
      </c>
      <c r="D16" s="111" t="s">
        <v>35</v>
      </c>
      <c r="E16" s="111"/>
      <c r="F16" s="112"/>
      <c r="G16" s="163">
        <v>600000</v>
      </c>
      <c r="H16" s="97"/>
      <c r="I16" s="145">
        <v>1</v>
      </c>
      <c r="J16" s="138">
        <f t="shared" si="0"/>
        <v>600000</v>
      </c>
      <c r="K16" s="50"/>
    </row>
    <row r="17" spans="2:11" ht="12.75" customHeight="1">
      <c r="B17" s="109">
        <v>3</v>
      </c>
      <c r="C17" s="110" t="s">
        <v>27</v>
      </c>
      <c r="D17" s="111" t="s">
        <v>33</v>
      </c>
      <c r="E17" s="111"/>
      <c r="F17" s="112"/>
      <c r="G17" s="163">
        <v>150000</v>
      </c>
      <c r="H17" s="97"/>
      <c r="I17" s="145">
        <v>1</v>
      </c>
      <c r="J17" s="138">
        <f t="shared" si="0"/>
        <v>150000</v>
      </c>
      <c r="K17" s="50"/>
    </row>
    <row r="18" spans="2:11" ht="12.75" customHeight="1">
      <c r="B18" s="109">
        <v>3</v>
      </c>
      <c r="C18" s="110" t="s">
        <v>28</v>
      </c>
      <c r="D18" s="111" t="s">
        <v>34</v>
      </c>
      <c r="E18" s="111"/>
      <c r="F18" s="112"/>
      <c r="G18" s="163">
        <v>0</v>
      </c>
      <c r="H18" s="97"/>
      <c r="I18" s="145">
        <v>1</v>
      </c>
      <c r="J18" s="138">
        <f t="shared" si="0"/>
        <v>0</v>
      </c>
      <c r="K18" s="50"/>
    </row>
    <row r="19" spans="2:11" ht="12.75" customHeight="1">
      <c r="B19" s="109">
        <v>3</v>
      </c>
      <c r="C19" s="110" t="s">
        <v>29</v>
      </c>
      <c r="D19" s="111" t="s">
        <v>9</v>
      </c>
      <c r="E19" s="111"/>
      <c r="F19" s="112"/>
      <c r="G19" s="163">
        <v>300000</v>
      </c>
      <c r="H19" s="97"/>
      <c r="I19" s="145">
        <v>1</v>
      </c>
      <c r="J19" s="138">
        <f t="shared" si="0"/>
        <v>300000</v>
      </c>
      <c r="K19" s="50"/>
    </row>
    <row r="20" spans="2:11" ht="6.75" customHeight="1">
      <c r="B20" s="13"/>
      <c r="C20" s="13"/>
      <c r="D20" s="14"/>
      <c r="E20" s="1"/>
      <c r="F20" s="93"/>
      <c r="G20" s="118"/>
      <c r="H20" s="1"/>
      <c r="I20" s="146"/>
      <c r="J20" s="50"/>
      <c r="K20" s="49"/>
    </row>
    <row r="21" spans="2:11" s="11" customFormat="1" ht="12.75" customHeight="1">
      <c r="B21" s="100">
        <v>4</v>
      </c>
      <c r="C21" s="101"/>
      <c r="D21" s="102" t="s">
        <v>2</v>
      </c>
      <c r="E21" s="103"/>
      <c r="F21" s="104">
        <f>G21/G35</f>
        <v>0.21</v>
      </c>
      <c r="G21" s="162">
        <v>6500000</v>
      </c>
      <c r="H21" s="97"/>
      <c r="I21" s="145">
        <v>1</v>
      </c>
      <c r="J21" s="134">
        <f>G21*I21</f>
        <v>6500000</v>
      </c>
      <c r="K21" s="50"/>
    </row>
    <row r="22" spans="2:11" ht="6.75" customHeight="1">
      <c r="B22" s="4"/>
      <c r="C22" s="6"/>
      <c r="D22" s="1"/>
      <c r="E22" s="1"/>
      <c r="F22" s="93"/>
      <c r="G22" s="118"/>
      <c r="H22" s="1"/>
      <c r="I22" s="147"/>
      <c r="J22" s="139"/>
      <c r="K22" s="48"/>
    </row>
    <row r="23" spans="2:11" s="12" customFormat="1" ht="12.75" customHeight="1">
      <c r="B23" s="100">
        <v>5</v>
      </c>
      <c r="C23" s="101"/>
      <c r="D23" s="102" t="s">
        <v>10</v>
      </c>
      <c r="E23" s="103"/>
      <c r="F23" s="104">
        <f>G23/G35</f>
        <v>0.06</v>
      </c>
      <c r="G23" s="148">
        <f>SUM(G24:G25)</f>
        <v>2000000</v>
      </c>
      <c r="H23" s="97"/>
      <c r="I23" s="147"/>
      <c r="J23" s="135">
        <f>SUM(J24:J25)</f>
        <v>0</v>
      </c>
      <c r="K23" s="50"/>
    </row>
    <row r="24" spans="2:11" ht="12.75" customHeight="1">
      <c r="B24" s="105">
        <v>5</v>
      </c>
      <c r="C24" s="113" t="s">
        <v>21</v>
      </c>
      <c r="D24" s="114" t="s">
        <v>36</v>
      </c>
      <c r="E24" s="114"/>
      <c r="F24" s="108"/>
      <c r="G24" s="164">
        <v>2000000</v>
      </c>
      <c r="H24" s="97"/>
      <c r="I24" s="145">
        <v>0</v>
      </c>
      <c r="J24" s="140">
        <f>I24*G24</f>
        <v>0</v>
      </c>
      <c r="K24" s="50"/>
    </row>
    <row r="25" spans="2:11" ht="12.75" customHeight="1">
      <c r="B25" s="115">
        <v>5</v>
      </c>
      <c r="C25" s="115" t="s">
        <v>23</v>
      </c>
      <c r="D25" s="116" t="s">
        <v>45</v>
      </c>
      <c r="E25" s="117"/>
      <c r="F25" s="112"/>
      <c r="G25" s="164">
        <v>0</v>
      </c>
      <c r="H25" s="97"/>
      <c r="I25" s="145">
        <v>0</v>
      </c>
      <c r="J25" s="140">
        <f>G25*I25</f>
        <v>0</v>
      </c>
      <c r="K25" s="50"/>
    </row>
    <row r="26" spans="2:11" ht="6.75" customHeight="1">
      <c r="B26" s="13"/>
      <c r="C26" s="13"/>
      <c r="D26" s="14"/>
      <c r="E26" s="1"/>
      <c r="F26" s="93"/>
      <c r="G26" s="118"/>
      <c r="H26" s="1"/>
      <c r="I26" s="119"/>
      <c r="J26" s="137"/>
      <c r="K26" s="50"/>
    </row>
    <row r="27" spans="2:11" s="11" customFormat="1" ht="12.75" customHeight="1">
      <c r="B27" s="100">
        <v>6</v>
      </c>
      <c r="C27" s="101"/>
      <c r="D27" s="102" t="s">
        <v>3</v>
      </c>
      <c r="E27" s="103"/>
      <c r="F27" s="104">
        <f>G27/G35</f>
        <v>0.02</v>
      </c>
      <c r="G27" s="162">
        <v>500000</v>
      </c>
      <c r="H27" s="97"/>
      <c r="I27" s="145">
        <v>1</v>
      </c>
      <c r="J27" s="134">
        <f>G27*I27</f>
        <v>500000</v>
      </c>
      <c r="K27" s="50"/>
    </row>
    <row r="28" spans="2:11" ht="6.75" customHeight="1">
      <c r="B28" s="17"/>
      <c r="C28" s="5"/>
      <c r="D28" s="1"/>
      <c r="E28" s="1"/>
      <c r="F28" s="95"/>
      <c r="G28" s="118"/>
      <c r="H28" s="1"/>
      <c r="I28" s="147"/>
      <c r="J28" s="50"/>
      <c r="K28" s="50"/>
    </row>
    <row r="29" spans="2:11" s="12" customFormat="1" ht="12.75" customHeight="1">
      <c r="B29" s="100">
        <v>7</v>
      </c>
      <c r="C29" s="101"/>
      <c r="D29" s="102" t="s">
        <v>14</v>
      </c>
      <c r="E29" s="103"/>
      <c r="F29" s="104">
        <f>G29/G35</f>
        <v>0.18</v>
      </c>
      <c r="G29" s="162">
        <v>5688839</v>
      </c>
      <c r="H29" s="97"/>
      <c r="I29" s="145">
        <v>0</v>
      </c>
      <c r="J29" s="134">
        <f>G29*I29</f>
        <v>0</v>
      </c>
      <c r="K29" s="50"/>
    </row>
    <row r="30" spans="2:11" ht="6.75" customHeight="1">
      <c r="B30" s="13"/>
      <c r="C30" s="13"/>
      <c r="D30" s="14"/>
      <c r="E30" s="1"/>
      <c r="F30" s="95"/>
      <c r="G30" s="118"/>
      <c r="H30" s="1"/>
      <c r="I30" s="119"/>
      <c r="J30" s="137"/>
      <c r="K30" s="50"/>
    </row>
    <row r="31" spans="2:11" s="12" customFormat="1" ht="12.75" customHeight="1">
      <c r="B31" s="100">
        <v>8</v>
      </c>
      <c r="C31" s="101"/>
      <c r="D31" s="102" t="s">
        <v>11</v>
      </c>
      <c r="E31" s="103"/>
      <c r="F31" s="104">
        <f>G31/G35</f>
        <v>0</v>
      </c>
      <c r="G31" s="162">
        <v>36000</v>
      </c>
      <c r="H31" s="97"/>
      <c r="I31" s="145">
        <v>0</v>
      </c>
      <c r="J31" s="134">
        <f>G31*I31</f>
        <v>0</v>
      </c>
      <c r="K31" s="50"/>
    </row>
    <row r="32" spans="2:11" ht="6.75" customHeight="1">
      <c r="B32" s="13"/>
      <c r="C32" s="13"/>
      <c r="D32" s="14"/>
      <c r="E32" s="1"/>
      <c r="F32" s="95"/>
      <c r="G32" s="118"/>
      <c r="H32" s="1"/>
      <c r="I32" s="146"/>
      <c r="J32" s="50"/>
      <c r="K32" s="49"/>
    </row>
    <row r="33" spans="2:11" s="12" customFormat="1" ht="12.75" customHeight="1">
      <c r="B33" s="100">
        <v>9</v>
      </c>
      <c r="C33" s="101"/>
      <c r="D33" s="102" t="s">
        <v>12</v>
      </c>
      <c r="E33" s="103"/>
      <c r="F33" s="104">
        <f>G33/G35</f>
        <v>0.05</v>
      </c>
      <c r="G33" s="162">
        <v>1600000</v>
      </c>
      <c r="H33" s="97"/>
      <c r="I33" s="145">
        <v>0</v>
      </c>
      <c r="J33" s="134">
        <f>G33*I33</f>
        <v>0</v>
      </c>
      <c r="K33" s="50"/>
    </row>
    <row r="34" spans="2:11" ht="12" customHeight="1">
      <c r="B34" s="17"/>
      <c r="C34" s="5"/>
      <c r="D34" s="1"/>
      <c r="E34" s="1"/>
      <c r="F34" s="47"/>
      <c r="G34" s="1"/>
      <c r="H34" s="1"/>
      <c r="I34" s="1"/>
      <c r="J34" s="1"/>
      <c r="K34" s="1"/>
    </row>
    <row r="35" spans="2:11" s="152" customFormat="1" ht="12.75" customHeight="1">
      <c r="B35" s="154" t="s">
        <v>15</v>
      </c>
      <c r="C35" s="155"/>
      <c r="D35" s="155"/>
      <c r="E35" s="155"/>
      <c r="F35" s="159">
        <f>SUM(F7:F33)</f>
        <v>0.99</v>
      </c>
      <c r="G35" s="157">
        <f>SUM(G7+G9+G11+G21+G23+G27+G29+G31+G33)</f>
        <v>30774839</v>
      </c>
      <c r="H35" s="160"/>
      <c r="I35" s="188"/>
      <c r="J35" s="3"/>
      <c r="K35" s="3"/>
    </row>
    <row r="36" spans="2:11" ht="6" customHeight="1">
      <c r="B36" s="45"/>
      <c r="C36" s="13"/>
      <c r="D36" s="14"/>
      <c r="E36" s="1"/>
      <c r="F36" s="47"/>
      <c r="G36" s="14"/>
      <c r="H36" s="1"/>
      <c r="I36" s="19"/>
      <c r="J36" s="15"/>
      <c r="K36" s="18"/>
    </row>
    <row r="37" spans="2:11" s="153" customFormat="1" ht="12.75" customHeight="1">
      <c r="B37" s="154" t="s">
        <v>37</v>
      </c>
      <c r="C37" s="155"/>
      <c r="D37" s="155"/>
      <c r="E37" s="155"/>
      <c r="F37" s="155"/>
      <c r="G37" s="155"/>
      <c r="H37" s="155"/>
      <c r="I37" s="156"/>
      <c r="J37" s="157">
        <f>SUM(J7:J11)+J21+J23+SUM(J27:J33)</f>
        <v>21450000</v>
      </c>
      <c r="K37" s="158"/>
    </row>
    <row r="38" ht="4.5" customHeight="1"/>
    <row r="39" spans="2:11" s="21" customFormat="1" ht="12.75" customHeight="1">
      <c r="B39" s="23"/>
      <c r="C39" s="23"/>
      <c r="D39" s="22"/>
      <c r="E39" s="46"/>
      <c r="F39" s="46"/>
      <c r="G39" s="22"/>
      <c r="H39" s="46"/>
      <c r="I39" s="331"/>
      <c r="J39" s="331"/>
      <c r="K39" s="30"/>
    </row>
    <row r="40" spans="2:11" s="21" customFormat="1" ht="12.75" customHeight="1">
      <c r="B40" s="23"/>
      <c r="C40" s="23"/>
      <c r="D40" s="22"/>
      <c r="E40" s="46"/>
      <c r="F40" s="46"/>
      <c r="G40" s="22"/>
      <c r="H40" s="46"/>
      <c r="I40" s="189"/>
      <c r="J40" s="189"/>
      <c r="K40" s="30"/>
    </row>
    <row r="41" spans="2:11" s="21" customFormat="1" ht="12.75" customHeight="1">
      <c r="B41" s="23"/>
      <c r="C41" s="23"/>
      <c r="D41" s="22"/>
      <c r="E41" s="46"/>
      <c r="F41" s="46"/>
      <c r="G41" s="22"/>
      <c r="H41" s="46"/>
      <c r="I41" s="189"/>
      <c r="J41" s="189"/>
      <c r="K41" s="30"/>
    </row>
    <row r="42" spans="2:10" ht="9" customHeight="1">
      <c r="B42" s="20"/>
      <c r="J42" s="190" t="s">
        <v>4</v>
      </c>
    </row>
    <row r="43" spans="1:10" ht="6" customHeight="1">
      <c r="A43" s="191"/>
      <c r="B43" s="191"/>
      <c r="C43" s="191"/>
      <c r="D43" s="192"/>
      <c r="E43" s="193"/>
      <c r="F43" s="193"/>
      <c r="G43" s="192"/>
      <c r="H43" s="193"/>
      <c r="J43" s="194"/>
    </row>
    <row r="44" spans="1:11" ht="12.75" customHeight="1">
      <c r="A44" s="195" t="s">
        <v>51</v>
      </c>
      <c r="B44" s="195"/>
      <c r="C44" s="195"/>
      <c r="D44" s="196"/>
      <c r="E44" s="196"/>
      <c r="F44" s="196"/>
      <c r="G44" s="196"/>
      <c r="H44" s="196"/>
      <c r="I44" s="195"/>
      <c r="J44" s="197">
        <f>J67</f>
        <v>32819</v>
      </c>
      <c r="K44" s="88"/>
    </row>
    <row r="45" spans="1:10" ht="6.75" customHeight="1">
      <c r="A45" s="191"/>
      <c r="B45" s="191"/>
      <c r="C45" s="191"/>
      <c r="D45" s="191"/>
      <c r="E45" s="198"/>
      <c r="F45" s="198"/>
      <c r="G45" s="191"/>
      <c r="H45" s="198"/>
      <c r="J45" s="194"/>
    </row>
    <row r="46" spans="1:11" ht="12.75" customHeight="1">
      <c r="A46" s="199" t="s">
        <v>48</v>
      </c>
      <c r="B46" s="200"/>
      <c r="C46" s="200"/>
      <c r="D46" s="200"/>
      <c r="E46" s="200"/>
      <c r="F46" s="200"/>
      <c r="G46" s="200"/>
      <c r="H46" s="200"/>
      <c r="I46" s="90"/>
      <c r="J46" s="194"/>
      <c r="K46" s="89"/>
    </row>
    <row r="47" spans="1:11" ht="12.75" customHeight="1">
      <c r="A47" s="25"/>
      <c r="B47" s="25"/>
      <c r="C47" s="25"/>
      <c r="D47" s="1"/>
      <c r="E47" s="1"/>
      <c r="F47" s="1"/>
      <c r="G47" s="201" t="s">
        <v>6</v>
      </c>
      <c r="H47" s="202" t="s">
        <v>5</v>
      </c>
      <c r="J47" s="203"/>
      <c r="K47" s="57"/>
    </row>
    <row r="48" spans="2:11" ht="12.75" customHeight="1">
      <c r="B48" s="26" t="s">
        <v>39</v>
      </c>
      <c r="C48" s="59"/>
      <c r="D48" s="51"/>
      <c r="E48" s="51"/>
      <c r="F48" s="51"/>
      <c r="G48" s="165">
        <v>6</v>
      </c>
      <c r="H48" s="204" t="s">
        <v>71</v>
      </c>
      <c r="I48" s="91"/>
      <c r="J48" s="203"/>
      <c r="K48" s="57"/>
    </row>
    <row r="49" spans="2:11" ht="12.75" customHeight="1">
      <c r="B49" s="27" t="s">
        <v>40</v>
      </c>
      <c r="C49" s="60"/>
      <c r="D49" s="52"/>
      <c r="E49" s="52"/>
      <c r="F49" s="52"/>
      <c r="G49" s="166">
        <v>3</v>
      </c>
      <c r="H49" s="205" t="s">
        <v>7</v>
      </c>
      <c r="I49" s="91"/>
      <c r="J49" s="203"/>
      <c r="K49" s="57"/>
    </row>
    <row r="50" spans="2:11" ht="12.75" customHeight="1">
      <c r="B50" s="27" t="s">
        <v>41</v>
      </c>
      <c r="C50" s="60"/>
      <c r="D50" s="52"/>
      <c r="E50" s="52"/>
      <c r="F50" s="52"/>
      <c r="G50" s="166">
        <v>1</v>
      </c>
      <c r="H50" s="205" t="s">
        <v>7</v>
      </c>
      <c r="I50" s="91"/>
      <c r="J50" s="203"/>
      <c r="K50" s="57"/>
    </row>
    <row r="51" spans="2:11" ht="12.75" customHeight="1">
      <c r="B51" s="27" t="s">
        <v>42</v>
      </c>
      <c r="C51" s="52"/>
      <c r="D51" s="52"/>
      <c r="E51" s="52"/>
      <c r="F51" s="52"/>
      <c r="G51" s="166">
        <v>1</v>
      </c>
      <c r="H51" s="205" t="s">
        <v>7</v>
      </c>
      <c r="I51" s="91"/>
      <c r="J51" s="203"/>
      <c r="K51" s="57"/>
    </row>
    <row r="52" spans="2:11" ht="12.75" customHeight="1">
      <c r="B52" s="27" t="s">
        <v>49</v>
      </c>
      <c r="C52" s="52"/>
      <c r="D52" s="52"/>
      <c r="E52" s="52"/>
      <c r="F52" s="52"/>
      <c r="G52" s="166">
        <v>2</v>
      </c>
      <c r="H52" s="205" t="s">
        <v>7</v>
      </c>
      <c r="I52" s="19"/>
      <c r="J52" s="203"/>
      <c r="K52" s="57"/>
    </row>
    <row r="53" spans="1:11" ht="4.5" customHeight="1">
      <c r="A53" s="41"/>
      <c r="B53" s="41"/>
      <c r="C53" s="41"/>
      <c r="D53" s="1"/>
      <c r="E53" s="1"/>
      <c r="F53" s="1"/>
      <c r="G53" s="206"/>
      <c r="H53" s="206"/>
      <c r="I53" s="56"/>
      <c r="J53" s="203"/>
      <c r="K53" s="57"/>
    </row>
    <row r="54" spans="2:11" ht="12.75" customHeight="1">
      <c r="B54" s="25" t="s">
        <v>18</v>
      </c>
      <c r="C54" s="1"/>
      <c r="D54" s="207"/>
      <c r="E54" s="208"/>
      <c r="F54" s="208"/>
      <c r="G54" s="167">
        <v>0</v>
      </c>
      <c r="H54" s="208"/>
      <c r="J54" s="203"/>
      <c r="K54" s="1"/>
    </row>
    <row r="55" spans="1:11" ht="4.5" customHeight="1">
      <c r="A55" s="41"/>
      <c r="B55" s="41"/>
      <c r="C55" s="1"/>
      <c r="D55" s="208"/>
      <c r="E55" s="208"/>
      <c r="F55" s="208"/>
      <c r="G55" s="208"/>
      <c r="H55" s="208"/>
      <c r="I55" s="53"/>
      <c r="J55" s="203"/>
      <c r="K55" s="1"/>
    </row>
    <row r="56" spans="2:11" ht="12.75" customHeight="1">
      <c r="B56" s="25" t="s">
        <v>38</v>
      </c>
      <c r="C56" s="1"/>
      <c r="D56" s="207"/>
      <c r="E56" s="208"/>
      <c r="F56" s="208"/>
      <c r="G56" s="209">
        <f>SUM(G48:G54)</f>
        <v>13</v>
      </c>
      <c r="H56" s="208"/>
      <c r="J56" s="203"/>
      <c r="K56" s="1"/>
    </row>
    <row r="57" spans="2:11" ht="12.75" customHeight="1">
      <c r="B57" s="41"/>
      <c r="C57" s="1"/>
      <c r="D57" s="208"/>
      <c r="E57" s="208"/>
      <c r="F57" s="208"/>
      <c r="G57" s="208"/>
      <c r="H57" s="208"/>
      <c r="I57" s="53"/>
      <c r="J57" s="203"/>
      <c r="K57" s="1"/>
    </row>
    <row r="58" spans="1:11" ht="12.75" customHeight="1">
      <c r="A58" s="199" t="s">
        <v>19</v>
      </c>
      <c r="B58" s="199"/>
      <c r="C58" s="200"/>
      <c r="D58" s="200"/>
      <c r="E58" s="200"/>
      <c r="F58" s="200"/>
      <c r="G58" s="200"/>
      <c r="H58" s="200"/>
      <c r="I58" s="39"/>
      <c r="J58" s="63"/>
      <c r="K58" s="89"/>
    </row>
    <row r="59" spans="1:11" ht="4.5" customHeight="1">
      <c r="A59" s="210"/>
      <c r="B59" s="210"/>
      <c r="C59" s="210"/>
      <c r="D59" s="210"/>
      <c r="J59" s="63"/>
      <c r="K59" s="89"/>
    </row>
    <row r="60" spans="1:11" ht="12.75" customHeight="1">
      <c r="A60" s="211" t="s">
        <v>13</v>
      </c>
      <c r="B60" s="211"/>
      <c r="C60" s="1"/>
      <c r="G60" s="212">
        <f>J37</f>
        <v>21450000</v>
      </c>
      <c r="J60" s="63"/>
      <c r="K60" s="89"/>
    </row>
    <row r="61" spans="1:11" ht="7.5" customHeight="1">
      <c r="A61" s="28"/>
      <c r="B61" s="28"/>
      <c r="C61" s="28"/>
      <c r="D61" s="28"/>
      <c r="E61" s="24"/>
      <c r="F61" s="24"/>
      <c r="G61" s="207"/>
      <c r="J61" s="213"/>
      <c r="K61" s="89"/>
    </row>
    <row r="62" spans="1:11" ht="7.5" customHeight="1">
      <c r="A62" s="214"/>
      <c r="B62" s="214"/>
      <c r="C62" s="214"/>
      <c r="D62" s="214"/>
      <c r="E62" s="214"/>
      <c r="F62" s="185"/>
      <c r="G62" s="208"/>
      <c r="I62" s="53"/>
      <c r="J62" s="215"/>
      <c r="K62" s="89"/>
    </row>
    <row r="63" spans="1:11" ht="12.75" customHeight="1">
      <c r="A63" s="28" t="s">
        <v>55</v>
      </c>
      <c r="B63" s="28"/>
      <c r="C63" s="28"/>
      <c r="D63" s="1"/>
      <c r="E63" s="1"/>
      <c r="F63" s="1"/>
      <c r="G63" s="141">
        <f>0.042*G56+0.824</f>
        <v>1.37</v>
      </c>
      <c r="H63" s="182"/>
      <c r="J63" s="213"/>
      <c r="K63" s="89"/>
    </row>
    <row r="64" spans="1:11" ht="4.5" customHeight="1">
      <c r="A64" s="28"/>
      <c r="B64" s="28"/>
      <c r="C64" s="28"/>
      <c r="D64" s="1"/>
      <c r="E64" s="1"/>
      <c r="F64" s="1"/>
      <c r="G64" s="38"/>
      <c r="H64" s="182"/>
      <c r="J64" s="213"/>
      <c r="K64" s="89"/>
    </row>
    <row r="65" spans="1:11" ht="12.75" customHeight="1">
      <c r="A65" s="28" t="s">
        <v>56</v>
      </c>
      <c r="B65" s="28"/>
      <c r="C65" s="28"/>
      <c r="D65" s="1"/>
      <c r="E65" s="1"/>
      <c r="F65" s="1"/>
      <c r="G65" s="216">
        <f>(8900*G60^(-0.66)*G63/100)</f>
        <v>0.0018</v>
      </c>
      <c r="H65" s="183"/>
      <c r="J65" s="213"/>
      <c r="K65" s="89"/>
    </row>
    <row r="66" spans="1:11" ht="7.5" customHeight="1">
      <c r="A66" s="28"/>
      <c r="B66" s="28"/>
      <c r="C66" s="28"/>
      <c r="D66" s="1"/>
      <c r="E66" s="1"/>
      <c r="F66" s="1"/>
      <c r="G66" s="217"/>
      <c r="H66" s="217"/>
      <c r="J66" s="213"/>
      <c r="K66" s="89"/>
    </row>
    <row r="67" spans="1:11" ht="15" customHeight="1">
      <c r="A67" s="29" t="s">
        <v>57</v>
      </c>
      <c r="B67" s="26"/>
      <c r="C67" s="26"/>
      <c r="D67" s="218"/>
      <c r="E67" s="219"/>
      <c r="F67" s="219"/>
      <c r="G67" s="220"/>
      <c r="H67" s="220"/>
      <c r="I67" s="64"/>
      <c r="J67" s="121">
        <f>G65*G60*G70</f>
        <v>32819</v>
      </c>
      <c r="K67" s="89"/>
    </row>
    <row r="68" spans="1:11" ht="12.75" customHeight="1">
      <c r="A68" s="40"/>
      <c r="B68" s="41"/>
      <c r="C68" s="41"/>
      <c r="D68" s="221"/>
      <c r="E68" s="221"/>
      <c r="F68" s="221"/>
      <c r="G68" s="222"/>
      <c r="H68" s="222"/>
      <c r="I68" s="56"/>
      <c r="J68" s="42"/>
      <c r="K68" s="18"/>
    </row>
    <row r="69" spans="1:11" ht="12.75" customHeight="1">
      <c r="A69" s="332" t="s">
        <v>69</v>
      </c>
      <c r="B69" s="332"/>
      <c r="C69" s="332"/>
      <c r="D69" s="332"/>
      <c r="E69" s="332"/>
      <c r="F69" s="185" t="s">
        <v>58</v>
      </c>
      <c r="G69" s="207"/>
      <c r="J69" s="223"/>
      <c r="K69" s="18"/>
    </row>
    <row r="70" spans="1:10" ht="12.75" customHeight="1">
      <c r="A70" s="224" t="s">
        <v>68</v>
      </c>
      <c r="B70" s="225"/>
      <c r="C70" s="226"/>
      <c r="D70" s="1"/>
      <c r="E70" s="227"/>
      <c r="F70" s="228"/>
      <c r="G70" s="229">
        <f>IF(A69="1-stufiges offenes Verfahren",0.85,IF(A69="1-stufiges nicht offenes Verfahren",1,IF(A69="2-stufiges offenes Verfahren",1.45,"")))</f>
        <v>0.85</v>
      </c>
      <c r="H70" s="230"/>
      <c r="I70" s="53"/>
      <c r="J70" s="231"/>
    </row>
    <row r="71" spans="1:11" ht="12.75" customHeight="1">
      <c r="A71" s="214"/>
      <c r="B71" s="214"/>
      <c r="C71" s="214"/>
      <c r="D71" s="214"/>
      <c r="E71" s="214"/>
      <c r="F71" s="185"/>
      <c r="G71" s="208"/>
      <c r="I71" s="53"/>
      <c r="J71" s="232"/>
      <c r="K71" s="18"/>
    </row>
    <row r="72" spans="1:10" ht="12.75" customHeight="1">
      <c r="A72" s="233" t="s">
        <v>60</v>
      </c>
      <c r="B72" s="192"/>
      <c r="C72" s="234"/>
      <c r="D72" s="1"/>
      <c r="E72" s="235"/>
      <c r="F72" s="236">
        <v>1</v>
      </c>
      <c r="G72" s="237">
        <v>0.1</v>
      </c>
      <c r="H72" s="238">
        <f aca="true" t="shared" si="1" ref="H72:H79">$J$67/$G$80*G72</f>
        <v>3861</v>
      </c>
      <c r="I72" s="53"/>
      <c r="J72" s="231"/>
    </row>
    <row r="73" spans="1:10" ht="12.75" customHeight="1">
      <c r="A73" s="233" t="s">
        <v>61</v>
      </c>
      <c r="B73" s="192"/>
      <c r="C73" s="234"/>
      <c r="D73" s="1"/>
      <c r="E73" s="235"/>
      <c r="F73" s="236">
        <v>2</v>
      </c>
      <c r="G73" s="239">
        <v>0.1</v>
      </c>
      <c r="H73" s="238">
        <f t="shared" si="1"/>
        <v>3861</v>
      </c>
      <c r="I73" s="53"/>
      <c r="J73" s="231"/>
    </row>
    <row r="74" spans="1:10" ht="12.75" customHeight="1">
      <c r="A74" s="233" t="s">
        <v>62</v>
      </c>
      <c r="B74" s="192"/>
      <c r="C74" s="234"/>
      <c r="D74" s="1"/>
      <c r="E74" s="235"/>
      <c r="F74" s="236">
        <v>3</v>
      </c>
      <c r="G74" s="239">
        <v>0.1</v>
      </c>
      <c r="H74" s="238">
        <f t="shared" si="1"/>
        <v>3861</v>
      </c>
      <c r="I74" s="53"/>
      <c r="J74" s="231"/>
    </row>
    <row r="75" spans="1:10" ht="12.75" customHeight="1">
      <c r="A75" s="233" t="s">
        <v>63</v>
      </c>
      <c r="B75" s="192"/>
      <c r="C75" s="234"/>
      <c r="D75" s="1"/>
      <c r="E75" s="235"/>
      <c r="F75" s="236">
        <v>4</v>
      </c>
      <c r="G75" s="239">
        <f>IF(A69="1-stufiges offenes Verfahren",0,0.15)</f>
        <v>0</v>
      </c>
      <c r="H75" s="238">
        <f t="shared" si="1"/>
        <v>0</v>
      </c>
      <c r="I75" s="53"/>
      <c r="J75" s="231"/>
    </row>
    <row r="76" spans="1:10" ht="12.75" customHeight="1">
      <c r="A76" s="233" t="s">
        <v>64</v>
      </c>
      <c r="B76" s="192"/>
      <c r="C76" s="234"/>
      <c r="D76" s="1"/>
      <c r="E76" s="235"/>
      <c r="F76" s="236">
        <v>5</v>
      </c>
      <c r="G76" s="239">
        <v>0.45</v>
      </c>
      <c r="H76" s="238">
        <f t="shared" si="1"/>
        <v>17375</v>
      </c>
      <c r="I76" s="53"/>
      <c r="J76" s="231"/>
    </row>
    <row r="77" spans="1:10" ht="12.75" customHeight="1">
      <c r="A77" s="233" t="s">
        <v>67</v>
      </c>
      <c r="B77" s="192"/>
      <c r="C77" s="234"/>
      <c r="D77" s="1"/>
      <c r="E77" s="235"/>
      <c r="F77" s="236">
        <v>6</v>
      </c>
      <c r="G77" s="239">
        <f>IF(A69="2-stufiges offenes Verfahren",0.45,0)</f>
        <v>0</v>
      </c>
      <c r="H77" s="238">
        <f t="shared" si="1"/>
        <v>0</v>
      </c>
      <c r="I77" s="53"/>
      <c r="J77" s="231"/>
    </row>
    <row r="78" spans="1:10" ht="12.75" customHeight="1">
      <c r="A78" s="233" t="s">
        <v>65</v>
      </c>
      <c r="B78" s="192"/>
      <c r="C78" s="234"/>
      <c r="D78" s="1"/>
      <c r="E78" s="235"/>
      <c r="F78" s="236">
        <v>7</v>
      </c>
      <c r="G78" s="239">
        <v>0.07</v>
      </c>
      <c r="H78" s="238">
        <f t="shared" si="1"/>
        <v>2703</v>
      </c>
      <c r="I78" s="53"/>
      <c r="J78" s="231"/>
    </row>
    <row r="79" spans="1:10" ht="12.75" customHeight="1">
      <c r="A79" s="233" t="s">
        <v>66</v>
      </c>
      <c r="B79" s="192"/>
      <c r="C79" s="234"/>
      <c r="D79" s="1"/>
      <c r="E79" s="235"/>
      <c r="F79" s="236">
        <v>8</v>
      </c>
      <c r="G79" s="240">
        <v>0.03</v>
      </c>
      <c r="H79" s="238">
        <f t="shared" si="1"/>
        <v>1158</v>
      </c>
      <c r="I79" s="53"/>
      <c r="J79" s="231"/>
    </row>
    <row r="80" spans="1:10" ht="12.75" customHeight="1">
      <c r="A80" s="241" t="s">
        <v>68</v>
      </c>
      <c r="B80" s="242"/>
      <c r="C80" s="243"/>
      <c r="D80" s="184"/>
      <c r="E80" s="244"/>
      <c r="F80" s="245"/>
      <c r="G80" s="246">
        <f>SUM(G72:G79)</f>
        <v>0.85</v>
      </c>
      <c r="H80" s="247">
        <f>SUM(H72:H79)</f>
        <v>32819</v>
      </c>
      <c r="I80" s="53"/>
      <c r="J80" s="231"/>
    </row>
    <row r="81" ht="12.75" customHeight="1">
      <c r="J81" s="231"/>
    </row>
    <row r="82" ht="12.75" customHeight="1">
      <c r="J82" s="231"/>
    </row>
    <row r="83" spans="1:11" s="31" customFormat="1" ht="12.75">
      <c r="A83" s="128" t="s">
        <v>52</v>
      </c>
      <c r="B83" s="129"/>
      <c r="C83" s="130"/>
      <c r="D83" s="130"/>
      <c r="E83" s="131"/>
      <c r="F83" s="132"/>
      <c r="G83" s="131"/>
      <c r="H83" s="131"/>
      <c r="I83" s="131"/>
      <c r="J83" s="133">
        <f>J44</f>
        <v>32819</v>
      </c>
      <c r="K83" s="35"/>
    </row>
    <row r="84" spans="2:11" s="31" customFormat="1" ht="4.5" customHeight="1">
      <c r="B84" s="32"/>
      <c r="C84" s="33"/>
      <c r="D84" s="33"/>
      <c r="E84" s="65"/>
      <c r="F84" s="66"/>
      <c r="G84" s="67"/>
      <c r="H84" s="84"/>
      <c r="J84" s="122"/>
      <c r="K84" s="35"/>
    </row>
    <row r="85" spans="1:11" s="31" customFormat="1" ht="12.75">
      <c r="A85" s="68" t="s">
        <v>16</v>
      </c>
      <c r="B85" s="32"/>
      <c r="C85" s="33"/>
      <c r="D85" s="33"/>
      <c r="E85" s="76"/>
      <c r="F85" s="76"/>
      <c r="G85" s="150">
        <v>0.04</v>
      </c>
      <c r="H85" s="85"/>
      <c r="I85" s="36"/>
      <c r="J85" s="123">
        <f>ROUND(J83*G85,2)</f>
        <v>1313</v>
      </c>
      <c r="K85" s="35"/>
    </row>
    <row r="86" spans="1:11" s="31" customFormat="1" ht="3" customHeight="1">
      <c r="A86" s="69"/>
      <c r="B86" s="70"/>
      <c r="C86" s="71"/>
      <c r="D86" s="71"/>
      <c r="E86" s="78"/>
      <c r="F86" s="78"/>
      <c r="G86" s="79"/>
      <c r="H86" s="86"/>
      <c r="I86" s="69"/>
      <c r="J86" s="124"/>
      <c r="K86" s="35"/>
    </row>
    <row r="87" spans="2:11" s="31" customFormat="1" ht="3" customHeight="1">
      <c r="B87" s="32"/>
      <c r="C87" s="33"/>
      <c r="D87" s="33"/>
      <c r="E87" s="81"/>
      <c r="F87" s="81"/>
      <c r="G87" s="82"/>
      <c r="H87" s="87"/>
      <c r="I87" s="83"/>
      <c r="J87" s="122"/>
      <c r="K87" s="35"/>
    </row>
    <row r="88" spans="1:11" s="31" customFormat="1" ht="12.75">
      <c r="A88" s="73" t="s">
        <v>53</v>
      </c>
      <c r="B88" s="74"/>
      <c r="C88" s="75"/>
      <c r="D88" s="75"/>
      <c r="E88" s="34"/>
      <c r="F88" s="34"/>
      <c r="G88" s="77"/>
      <c r="H88" s="85"/>
      <c r="I88" s="36"/>
      <c r="J88" s="125">
        <f>J83+J85</f>
        <v>34132</v>
      </c>
      <c r="K88" s="35"/>
    </row>
    <row r="89" spans="1:11" s="31" customFormat="1" ht="12.75">
      <c r="A89" s="31" t="s">
        <v>17</v>
      </c>
      <c r="B89" s="32"/>
      <c r="D89" s="33"/>
      <c r="E89" s="72"/>
      <c r="F89" s="72"/>
      <c r="G89" s="151">
        <v>0.2</v>
      </c>
      <c r="H89" s="37"/>
      <c r="J89" s="126">
        <f>ROUND(J88*G89,2)</f>
        <v>6826</v>
      </c>
      <c r="K89" s="35"/>
    </row>
    <row r="90" spans="1:11" s="31" customFormat="1" ht="3" customHeight="1">
      <c r="A90" s="69"/>
      <c r="B90" s="70"/>
      <c r="C90" s="71"/>
      <c r="D90" s="80"/>
      <c r="E90" s="72"/>
      <c r="F90" s="72"/>
      <c r="G90" s="67"/>
      <c r="H90" s="84"/>
      <c r="J90" s="127"/>
      <c r="K90" s="35"/>
    </row>
    <row r="91" spans="1:11" s="31" customFormat="1" ht="3" customHeight="1">
      <c r="A91" s="168"/>
      <c r="B91" s="169"/>
      <c r="C91" s="170"/>
      <c r="D91" s="171"/>
      <c r="E91" s="172"/>
      <c r="F91" s="173"/>
      <c r="G91" s="174"/>
      <c r="H91" s="174"/>
      <c r="I91" s="172"/>
      <c r="J91" s="175"/>
      <c r="K91" s="35"/>
    </row>
    <row r="92" spans="1:11" s="31" customFormat="1" ht="12.75">
      <c r="A92" s="176" t="s">
        <v>54</v>
      </c>
      <c r="B92" s="177"/>
      <c r="C92" s="178"/>
      <c r="D92" s="178"/>
      <c r="E92" s="168"/>
      <c r="F92" s="179"/>
      <c r="G92" s="180"/>
      <c r="H92" s="180"/>
      <c r="I92" s="168"/>
      <c r="J92" s="181">
        <f>SUM(J87:J89)</f>
        <v>40958</v>
      </c>
      <c r="K92" s="35"/>
    </row>
    <row r="98" spans="1:2" ht="12.75">
      <c r="A98" s="186" t="s">
        <v>69</v>
      </c>
      <c r="B98" s="187"/>
    </row>
    <row r="99" spans="1:2" ht="12.75">
      <c r="A99" s="186" t="s">
        <v>59</v>
      </c>
      <c r="B99" s="187"/>
    </row>
    <row r="100" spans="1:2" ht="12.75">
      <c r="A100" s="186" t="s">
        <v>70</v>
      </c>
      <c r="B100" s="187"/>
    </row>
  </sheetData>
  <sheetProtection/>
  <mergeCells count="3">
    <mergeCell ref="I2:J2"/>
    <mergeCell ref="I39:J39"/>
    <mergeCell ref="A69:E69"/>
  </mergeCells>
  <dataValidations count="2">
    <dataValidation type="list" allowBlank="1" showInputMessage="1" showErrorMessage="1" sqref="A69:E69 B71:E71">
      <formula1>$A$98:$A$100</formula1>
    </dataValidation>
    <dataValidation allowBlank="1" showInputMessage="1" showErrorMessage="1" sqref="A62"/>
  </dataValidations>
  <printOptions/>
  <pageMargins left="0.984251968503937" right="0.984251968503937" top="0.7480314960629921" bottom="0.7480314960629921" header="0.31496062992125984" footer="0.31496062992125984"/>
  <pageSetup fitToHeight="2" horizontalDpi="600" verticalDpi="600" orientation="portrait" pageOrder="overThenDown" paperSize="9" scale="75" r:id="rId1"/>
  <headerFooter>
    <oddHeader>&amp;L&amp;"Arial,Fett"&amp;K01+045Angebot Verfahrensbetreuung 1-stufiges offenes Verfahren&amp;"Arial,Standard"
nach VM.VB.2014&amp;R&amp;"Arial,Standard"&amp;K01+045Datum: &amp;D</oddHeader>
    <oddFooter>&amp;L&amp;"Arial,Fett"&amp;K01+043LM.VM.2014&amp;"Arial,Standard"  |  Verfahrensbetreuung  |  Angebotsformular&amp;R&amp;"Arial,Standard"&amp;K01+043&amp;P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00"/>
  <sheetViews>
    <sheetView showGridLines="0" zoomScale="85" zoomScaleNormal="85" zoomScaleSheetLayoutView="85" zoomScalePageLayoutView="70" workbookViewId="0" topLeftCell="A1">
      <selection activeCell="I36" sqref="I36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7109375" style="7" customWidth="1"/>
    <col min="4" max="4" width="31.7109375" style="8" customWidth="1"/>
    <col min="5" max="5" width="5.7109375" style="43" customWidth="1"/>
    <col min="6" max="6" width="7.7109375" style="43" customWidth="1"/>
    <col min="7" max="7" width="15.7109375" style="8" customWidth="1"/>
    <col min="8" max="8" width="12.7109375" style="43" customWidth="1"/>
    <col min="9" max="9" width="7.7109375" style="9" customWidth="1" collapsed="1"/>
    <col min="10" max="10" width="15.7109375" style="10" customWidth="1"/>
    <col min="11" max="11" width="2.7109375" style="58" customWidth="1"/>
    <col min="12" max="16384" width="11.57421875" style="1" customWidth="1"/>
  </cols>
  <sheetData>
    <row r="1" ht="4.5" customHeight="1"/>
    <row r="2" spans="2:11" s="54" customFormat="1" ht="34.5" customHeight="1">
      <c r="B2" s="149" t="s">
        <v>47</v>
      </c>
      <c r="C2" s="13"/>
      <c r="D2" s="96"/>
      <c r="G2" s="55"/>
      <c r="H2" s="55"/>
      <c r="I2" s="330" t="s">
        <v>50</v>
      </c>
      <c r="J2" s="330"/>
      <c r="K2" s="61"/>
    </row>
    <row r="3" spans="2:11" s="11" customFormat="1" ht="6" customHeight="1">
      <c r="B3" s="98"/>
      <c r="C3" s="98"/>
      <c r="D3" s="98"/>
      <c r="E3" s="98"/>
      <c r="F3" s="98"/>
      <c r="G3" s="98"/>
      <c r="H3" s="98"/>
      <c r="I3" s="98"/>
      <c r="J3" s="99"/>
      <c r="K3" s="2"/>
    </row>
    <row r="4" spans="10:11" s="11" customFormat="1" ht="6" customHeight="1">
      <c r="J4" s="2"/>
      <c r="K4" s="2"/>
    </row>
    <row r="5" spans="6:11" s="11" customFormat="1" ht="12.75" customHeight="1">
      <c r="F5" s="94" t="s">
        <v>46</v>
      </c>
      <c r="G5" s="44" t="s">
        <v>43</v>
      </c>
      <c r="H5" s="44"/>
      <c r="I5" s="16" t="s">
        <v>20</v>
      </c>
      <c r="J5" s="120" t="s">
        <v>44</v>
      </c>
      <c r="K5" s="44"/>
    </row>
    <row r="6" spans="7:11" s="11" customFormat="1" ht="6" customHeight="1">
      <c r="G6" s="92"/>
      <c r="J6" s="2"/>
      <c r="K6" s="2"/>
    </row>
    <row r="7" spans="2:11" s="12" customFormat="1" ht="12.75" customHeight="1">
      <c r="B7" s="100">
        <v>1</v>
      </c>
      <c r="C7" s="101"/>
      <c r="D7" s="102" t="s">
        <v>0</v>
      </c>
      <c r="E7" s="103"/>
      <c r="F7" s="104">
        <f>G7/G35</f>
        <v>0</v>
      </c>
      <c r="G7" s="161">
        <v>0</v>
      </c>
      <c r="H7" s="97"/>
      <c r="I7" s="144">
        <v>0</v>
      </c>
      <c r="J7" s="134">
        <f>G7*I7</f>
        <v>0</v>
      </c>
      <c r="K7" s="50"/>
    </row>
    <row r="8" spans="2:11" ht="6.75" customHeight="1">
      <c r="B8" s="4"/>
      <c r="C8" s="6"/>
      <c r="D8" s="1"/>
      <c r="E8" s="1"/>
      <c r="F8" s="93"/>
      <c r="G8" s="118"/>
      <c r="H8" s="1"/>
      <c r="I8" s="119"/>
      <c r="J8" s="136"/>
      <c r="K8" s="62"/>
    </row>
    <row r="9" spans="2:11" s="12" customFormat="1" ht="12.75" customHeight="1">
      <c r="B9" s="100">
        <v>2</v>
      </c>
      <c r="C9" s="101"/>
      <c r="D9" s="102" t="s">
        <v>1</v>
      </c>
      <c r="E9" s="103"/>
      <c r="F9" s="104">
        <f>G9/G35</f>
        <v>0.29</v>
      </c>
      <c r="G9" s="162">
        <v>9000000</v>
      </c>
      <c r="H9" s="97"/>
      <c r="I9" s="145">
        <v>1</v>
      </c>
      <c r="J9" s="134">
        <f>G9*I9</f>
        <v>9000000</v>
      </c>
      <c r="K9" s="50"/>
    </row>
    <row r="10" spans="2:11" ht="6.75" customHeight="1">
      <c r="B10" s="13"/>
      <c r="C10" s="13"/>
      <c r="D10" s="14"/>
      <c r="E10" s="1"/>
      <c r="F10" s="93"/>
      <c r="G10" s="118"/>
      <c r="H10" s="1"/>
      <c r="I10" s="119"/>
      <c r="J10" s="137"/>
      <c r="K10" s="50"/>
    </row>
    <row r="11" spans="2:11" s="11" customFormat="1" ht="12.75" customHeight="1">
      <c r="B11" s="100">
        <v>3</v>
      </c>
      <c r="C11" s="101"/>
      <c r="D11" s="102" t="s">
        <v>8</v>
      </c>
      <c r="E11" s="103"/>
      <c r="F11" s="104">
        <f>G11/G35</f>
        <v>0.18</v>
      </c>
      <c r="G11" s="148">
        <f>SUM(G12:G19)</f>
        <v>5450000</v>
      </c>
      <c r="H11" s="97"/>
      <c r="I11" s="147"/>
      <c r="J11" s="142">
        <f>SUM(J12:J19)</f>
        <v>5450000</v>
      </c>
      <c r="K11" s="50"/>
    </row>
    <row r="12" spans="2:11" ht="12.75" customHeight="1">
      <c r="B12" s="105">
        <v>3</v>
      </c>
      <c r="C12" s="106" t="s">
        <v>21</v>
      </c>
      <c r="D12" s="107" t="s">
        <v>22</v>
      </c>
      <c r="E12" s="107"/>
      <c r="F12" s="108"/>
      <c r="G12" s="163">
        <v>900000</v>
      </c>
      <c r="H12" s="97"/>
      <c r="I12" s="145">
        <v>1</v>
      </c>
      <c r="J12" s="143">
        <f aca="true" t="shared" si="0" ref="J12:J19">G12*I12</f>
        <v>900000</v>
      </c>
      <c r="K12" s="50"/>
    </row>
    <row r="13" spans="2:11" ht="12.75" customHeight="1">
      <c r="B13" s="109">
        <v>3</v>
      </c>
      <c r="C13" s="110" t="s">
        <v>23</v>
      </c>
      <c r="D13" s="111" t="s">
        <v>30</v>
      </c>
      <c r="E13" s="111"/>
      <c r="F13" s="112"/>
      <c r="G13" s="163">
        <v>1000000</v>
      </c>
      <c r="H13" s="97"/>
      <c r="I13" s="145">
        <v>1</v>
      </c>
      <c r="J13" s="140">
        <f t="shared" si="0"/>
        <v>1000000</v>
      </c>
      <c r="K13" s="50"/>
    </row>
    <row r="14" spans="2:11" ht="12.75" customHeight="1">
      <c r="B14" s="109">
        <v>3</v>
      </c>
      <c r="C14" s="110" t="s">
        <v>24</v>
      </c>
      <c r="D14" s="111" t="s">
        <v>31</v>
      </c>
      <c r="E14" s="111"/>
      <c r="F14" s="112"/>
      <c r="G14" s="163">
        <v>1000000</v>
      </c>
      <c r="H14" s="97"/>
      <c r="I14" s="145">
        <v>1</v>
      </c>
      <c r="J14" s="138">
        <f t="shared" si="0"/>
        <v>1000000</v>
      </c>
      <c r="K14" s="50"/>
    </row>
    <row r="15" spans="2:11" ht="12.75" customHeight="1">
      <c r="B15" s="109">
        <v>3</v>
      </c>
      <c r="C15" s="110" t="s">
        <v>25</v>
      </c>
      <c r="D15" s="111" t="s">
        <v>32</v>
      </c>
      <c r="E15" s="111"/>
      <c r="F15" s="112"/>
      <c r="G15" s="163">
        <v>1500000</v>
      </c>
      <c r="H15" s="97"/>
      <c r="I15" s="145">
        <v>1</v>
      </c>
      <c r="J15" s="138">
        <f t="shared" si="0"/>
        <v>1500000</v>
      </c>
      <c r="K15" s="50"/>
    </row>
    <row r="16" spans="2:11" ht="12.75" customHeight="1">
      <c r="B16" s="109">
        <v>3</v>
      </c>
      <c r="C16" s="110" t="s">
        <v>26</v>
      </c>
      <c r="D16" s="111" t="s">
        <v>35</v>
      </c>
      <c r="E16" s="111"/>
      <c r="F16" s="112"/>
      <c r="G16" s="163">
        <v>600000</v>
      </c>
      <c r="H16" s="97"/>
      <c r="I16" s="145">
        <v>1</v>
      </c>
      <c r="J16" s="138">
        <f t="shared" si="0"/>
        <v>600000</v>
      </c>
      <c r="K16" s="50"/>
    </row>
    <row r="17" spans="2:11" ht="12.75" customHeight="1">
      <c r="B17" s="109">
        <v>3</v>
      </c>
      <c r="C17" s="110" t="s">
        <v>27</v>
      </c>
      <c r="D17" s="111" t="s">
        <v>33</v>
      </c>
      <c r="E17" s="111"/>
      <c r="F17" s="112"/>
      <c r="G17" s="163">
        <v>150000</v>
      </c>
      <c r="H17" s="97"/>
      <c r="I17" s="145">
        <v>1</v>
      </c>
      <c r="J17" s="138">
        <f t="shared" si="0"/>
        <v>150000</v>
      </c>
      <c r="K17" s="50"/>
    </row>
    <row r="18" spans="2:11" ht="12.75" customHeight="1">
      <c r="B18" s="109">
        <v>3</v>
      </c>
      <c r="C18" s="110" t="s">
        <v>28</v>
      </c>
      <c r="D18" s="111" t="s">
        <v>34</v>
      </c>
      <c r="E18" s="111"/>
      <c r="F18" s="112"/>
      <c r="G18" s="163">
        <v>0</v>
      </c>
      <c r="H18" s="97"/>
      <c r="I18" s="145">
        <v>1</v>
      </c>
      <c r="J18" s="138">
        <f t="shared" si="0"/>
        <v>0</v>
      </c>
      <c r="K18" s="50"/>
    </row>
    <row r="19" spans="2:11" ht="12.75" customHeight="1">
      <c r="B19" s="109">
        <v>3</v>
      </c>
      <c r="C19" s="110" t="s">
        <v>29</v>
      </c>
      <c r="D19" s="111" t="s">
        <v>9</v>
      </c>
      <c r="E19" s="111"/>
      <c r="F19" s="112"/>
      <c r="G19" s="163">
        <v>300000</v>
      </c>
      <c r="H19" s="97"/>
      <c r="I19" s="145">
        <v>1</v>
      </c>
      <c r="J19" s="138">
        <f t="shared" si="0"/>
        <v>300000</v>
      </c>
      <c r="K19" s="50"/>
    </row>
    <row r="20" spans="2:11" ht="6.75" customHeight="1">
      <c r="B20" s="13"/>
      <c r="C20" s="13"/>
      <c r="D20" s="14"/>
      <c r="E20" s="1"/>
      <c r="F20" s="93"/>
      <c r="G20" s="118"/>
      <c r="H20" s="1"/>
      <c r="I20" s="146"/>
      <c r="J20" s="50"/>
      <c r="K20" s="49"/>
    </row>
    <row r="21" spans="2:11" s="11" customFormat="1" ht="12.75" customHeight="1">
      <c r="B21" s="100">
        <v>4</v>
      </c>
      <c r="C21" s="101"/>
      <c r="D21" s="102" t="s">
        <v>2</v>
      </c>
      <c r="E21" s="103"/>
      <c r="F21" s="104">
        <f>G21/G35</f>
        <v>0.21</v>
      </c>
      <c r="G21" s="162">
        <v>6500000</v>
      </c>
      <c r="H21" s="97"/>
      <c r="I21" s="145">
        <v>1</v>
      </c>
      <c r="J21" s="134">
        <f>G21*I21</f>
        <v>6500000</v>
      </c>
      <c r="K21" s="50"/>
    </row>
    <row r="22" spans="2:11" ht="6.75" customHeight="1">
      <c r="B22" s="4"/>
      <c r="C22" s="6"/>
      <c r="D22" s="1"/>
      <c r="E22" s="1"/>
      <c r="F22" s="93"/>
      <c r="G22" s="118"/>
      <c r="H22" s="1"/>
      <c r="I22" s="147"/>
      <c r="J22" s="139"/>
      <c r="K22" s="48"/>
    </row>
    <row r="23" spans="2:11" s="12" customFormat="1" ht="12.75" customHeight="1">
      <c r="B23" s="100">
        <v>5</v>
      </c>
      <c r="C23" s="101"/>
      <c r="D23" s="102" t="s">
        <v>10</v>
      </c>
      <c r="E23" s="103"/>
      <c r="F23" s="104">
        <f>G23/G35</f>
        <v>0.06</v>
      </c>
      <c r="G23" s="148">
        <f>SUM(G24:G25)</f>
        <v>2000000</v>
      </c>
      <c r="H23" s="97"/>
      <c r="I23" s="147"/>
      <c r="J23" s="135">
        <f>SUM(J24:J25)</f>
        <v>0</v>
      </c>
      <c r="K23" s="50"/>
    </row>
    <row r="24" spans="2:11" ht="12.75" customHeight="1">
      <c r="B24" s="105">
        <v>5</v>
      </c>
      <c r="C24" s="113" t="s">
        <v>21</v>
      </c>
      <c r="D24" s="114" t="s">
        <v>36</v>
      </c>
      <c r="E24" s="114"/>
      <c r="F24" s="108"/>
      <c r="G24" s="164">
        <v>2000000</v>
      </c>
      <c r="H24" s="97"/>
      <c r="I24" s="145">
        <v>0</v>
      </c>
      <c r="J24" s="140">
        <f>I24*G24</f>
        <v>0</v>
      </c>
      <c r="K24" s="50"/>
    </row>
    <row r="25" spans="2:11" ht="12.75" customHeight="1">
      <c r="B25" s="115">
        <v>5</v>
      </c>
      <c r="C25" s="115" t="s">
        <v>23</v>
      </c>
      <c r="D25" s="116" t="s">
        <v>45</v>
      </c>
      <c r="E25" s="117"/>
      <c r="F25" s="112"/>
      <c r="G25" s="164">
        <v>0</v>
      </c>
      <c r="H25" s="97"/>
      <c r="I25" s="145">
        <v>0</v>
      </c>
      <c r="J25" s="140">
        <f>G25*I25</f>
        <v>0</v>
      </c>
      <c r="K25" s="50"/>
    </row>
    <row r="26" spans="2:11" ht="6.75" customHeight="1">
      <c r="B26" s="13"/>
      <c r="C26" s="13"/>
      <c r="D26" s="14"/>
      <c r="E26" s="1"/>
      <c r="F26" s="93"/>
      <c r="G26" s="118"/>
      <c r="H26" s="1"/>
      <c r="I26" s="119"/>
      <c r="J26" s="137"/>
      <c r="K26" s="50"/>
    </row>
    <row r="27" spans="2:11" s="11" customFormat="1" ht="12.75" customHeight="1">
      <c r="B27" s="100">
        <v>6</v>
      </c>
      <c r="C27" s="101"/>
      <c r="D27" s="102" t="s">
        <v>3</v>
      </c>
      <c r="E27" s="103"/>
      <c r="F27" s="104">
        <f>G27/G35</f>
        <v>0.02</v>
      </c>
      <c r="G27" s="162">
        <v>500000</v>
      </c>
      <c r="H27" s="97"/>
      <c r="I27" s="145">
        <v>1</v>
      </c>
      <c r="J27" s="134">
        <f>G27*I27</f>
        <v>500000</v>
      </c>
      <c r="K27" s="50"/>
    </row>
    <row r="28" spans="2:11" ht="6.75" customHeight="1">
      <c r="B28" s="17"/>
      <c r="C28" s="5"/>
      <c r="D28" s="1"/>
      <c r="E28" s="1"/>
      <c r="F28" s="95"/>
      <c r="G28" s="118"/>
      <c r="H28" s="1"/>
      <c r="I28" s="147"/>
      <c r="J28" s="50"/>
      <c r="K28" s="50"/>
    </row>
    <row r="29" spans="2:11" s="12" customFormat="1" ht="12.75" customHeight="1">
      <c r="B29" s="100">
        <v>7</v>
      </c>
      <c r="C29" s="101"/>
      <c r="D29" s="102" t="s">
        <v>14</v>
      </c>
      <c r="E29" s="103"/>
      <c r="F29" s="104">
        <f>G29/G35</f>
        <v>0.18</v>
      </c>
      <c r="G29" s="162">
        <v>5688839</v>
      </c>
      <c r="H29" s="97"/>
      <c r="I29" s="145">
        <v>0</v>
      </c>
      <c r="J29" s="134">
        <f>G29*I29</f>
        <v>0</v>
      </c>
      <c r="K29" s="50"/>
    </row>
    <row r="30" spans="2:11" ht="6.75" customHeight="1">
      <c r="B30" s="13"/>
      <c r="C30" s="13"/>
      <c r="D30" s="14"/>
      <c r="E30" s="1"/>
      <c r="F30" s="95"/>
      <c r="G30" s="118"/>
      <c r="H30" s="1"/>
      <c r="I30" s="119"/>
      <c r="J30" s="137"/>
      <c r="K30" s="50"/>
    </row>
    <row r="31" spans="2:11" s="12" customFormat="1" ht="12.75" customHeight="1">
      <c r="B31" s="100">
        <v>8</v>
      </c>
      <c r="C31" s="101"/>
      <c r="D31" s="102" t="s">
        <v>11</v>
      </c>
      <c r="E31" s="103"/>
      <c r="F31" s="104">
        <f>G31/G35</f>
        <v>0</v>
      </c>
      <c r="G31" s="162">
        <v>36000</v>
      </c>
      <c r="H31" s="97"/>
      <c r="I31" s="145">
        <v>0</v>
      </c>
      <c r="J31" s="134">
        <f>G31*I31</f>
        <v>0</v>
      </c>
      <c r="K31" s="50"/>
    </row>
    <row r="32" spans="2:11" ht="6.75" customHeight="1">
      <c r="B32" s="13"/>
      <c r="C32" s="13"/>
      <c r="D32" s="14"/>
      <c r="E32" s="1"/>
      <c r="F32" s="95"/>
      <c r="G32" s="118"/>
      <c r="H32" s="1"/>
      <c r="I32" s="146"/>
      <c r="J32" s="50"/>
      <c r="K32" s="49"/>
    </row>
    <row r="33" spans="2:11" s="12" customFormat="1" ht="12.75" customHeight="1">
      <c r="B33" s="100">
        <v>9</v>
      </c>
      <c r="C33" s="101"/>
      <c r="D33" s="102" t="s">
        <v>12</v>
      </c>
      <c r="E33" s="103"/>
      <c r="F33" s="104">
        <f>G33/G35</f>
        <v>0.05</v>
      </c>
      <c r="G33" s="162">
        <v>1600000</v>
      </c>
      <c r="H33" s="97"/>
      <c r="I33" s="145">
        <v>0</v>
      </c>
      <c r="J33" s="134">
        <f>G33*I33</f>
        <v>0</v>
      </c>
      <c r="K33" s="50"/>
    </row>
    <row r="34" spans="2:11" ht="12" customHeight="1">
      <c r="B34" s="17"/>
      <c r="C34" s="5"/>
      <c r="D34" s="1"/>
      <c r="E34" s="1"/>
      <c r="F34" s="47"/>
      <c r="G34" s="1"/>
      <c r="H34" s="1"/>
      <c r="I34" s="1"/>
      <c r="J34" s="1"/>
      <c r="K34" s="1"/>
    </row>
    <row r="35" spans="2:11" s="152" customFormat="1" ht="12.75" customHeight="1">
      <c r="B35" s="154" t="s">
        <v>15</v>
      </c>
      <c r="C35" s="155"/>
      <c r="D35" s="155"/>
      <c r="E35" s="155"/>
      <c r="F35" s="159">
        <f>SUM(F7:F33)</f>
        <v>0.99</v>
      </c>
      <c r="G35" s="157">
        <f>SUM(G7+G9+G11+G21+G23+G27+G29+G31+G33)</f>
        <v>30774839</v>
      </c>
      <c r="H35" s="160"/>
      <c r="I35" s="188"/>
      <c r="J35" s="3"/>
      <c r="K35" s="3"/>
    </row>
    <row r="36" spans="2:11" ht="6" customHeight="1">
      <c r="B36" s="45"/>
      <c r="C36" s="13"/>
      <c r="D36" s="14"/>
      <c r="E36" s="1"/>
      <c r="F36" s="47"/>
      <c r="G36" s="14"/>
      <c r="H36" s="1"/>
      <c r="I36" s="19"/>
      <c r="J36" s="15"/>
      <c r="K36" s="18"/>
    </row>
    <row r="37" spans="2:11" s="153" customFormat="1" ht="12.75" customHeight="1">
      <c r="B37" s="154" t="s">
        <v>37</v>
      </c>
      <c r="C37" s="155"/>
      <c r="D37" s="155"/>
      <c r="E37" s="155"/>
      <c r="F37" s="155"/>
      <c r="G37" s="155"/>
      <c r="H37" s="155"/>
      <c r="I37" s="156"/>
      <c r="J37" s="157">
        <f>SUM(J7:J11)+J21+J23+SUM(J27:J33)</f>
        <v>21450000</v>
      </c>
      <c r="K37" s="158"/>
    </row>
    <row r="38" ht="4.5" customHeight="1"/>
    <row r="39" spans="2:11" s="21" customFormat="1" ht="12.75" customHeight="1">
      <c r="B39" s="23"/>
      <c r="C39" s="23"/>
      <c r="D39" s="22"/>
      <c r="E39" s="46"/>
      <c r="F39" s="46"/>
      <c r="G39" s="22"/>
      <c r="H39" s="46"/>
      <c r="I39" s="331"/>
      <c r="J39" s="331"/>
      <c r="K39" s="30"/>
    </row>
    <row r="40" spans="2:11" s="21" customFormat="1" ht="12.75" customHeight="1">
      <c r="B40" s="23"/>
      <c r="C40" s="23"/>
      <c r="D40" s="22"/>
      <c r="E40" s="46"/>
      <c r="F40" s="46"/>
      <c r="G40" s="22"/>
      <c r="H40" s="46"/>
      <c r="I40" s="189"/>
      <c r="J40" s="189"/>
      <c r="K40" s="30"/>
    </row>
    <row r="41" spans="2:11" s="21" customFormat="1" ht="12.75" customHeight="1">
      <c r="B41" s="23"/>
      <c r="C41" s="23"/>
      <c r="D41" s="22"/>
      <c r="E41" s="46"/>
      <c r="F41" s="46"/>
      <c r="G41" s="22"/>
      <c r="H41" s="46"/>
      <c r="I41" s="189"/>
      <c r="J41" s="189"/>
      <c r="K41" s="30"/>
    </row>
    <row r="42" spans="2:10" ht="9" customHeight="1">
      <c r="B42" s="20"/>
      <c r="J42" s="190" t="s">
        <v>4</v>
      </c>
    </row>
    <row r="43" spans="1:10" ht="6" customHeight="1">
      <c r="A43" s="191"/>
      <c r="B43" s="191"/>
      <c r="C43" s="191"/>
      <c r="D43" s="192"/>
      <c r="E43" s="193"/>
      <c r="F43" s="193"/>
      <c r="G43" s="192"/>
      <c r="H43" s="193"/>
      <c r="J43" s="194"/>
    </row>
    <row r="44" spans="1:11" ht="12.75" customHeight="1">
      <c r="A44" s="195" t="s">
        <v>51</v>
      </c>
      <c r="B44" s="195"/>
      <c r="C44" s="195"/>
      <c r="D44" s="196"/>
      <c r="E44" s="196"/>
      <c r="F44" s="196"/>
      <c r="G44" s="196"/>
      <c r="H44" s="196"/>
      <c r="I44" s="195"/>
      <c r="J44" s="197">
        <f>J67</f>
        <v>55985</v>
      </c>
      <c r="K44" s="88"/>
    </row>
    <row r="45" spans="1:10" ht="6.75" customHeight="1">
      <c r="A45" s="191"/>
      <c r="B45" s="191"/>
      <c r="C45" s="191"/>
      <c r="D45" s="191"/>
      <c r="E45" s="198"/>
      <c r="F45" s="198"/>
      <c r="G45" s="191"/>
      <c r="H45" s="198"/>
      <c r="J45" s="194"/>
    </row>
    <row r="46" spans="1:11" ht="12.75" customHeight="1">
      <c r="A46" s="199" t="s">
        <v>48</v>
      </c>
      <c r="B46" s="200"/>
      <c r="C46" s="200"/>
      <c r="D46" s="200"/>
      <c r="E46" s="200"/>
      <c r="F46" s="200"/>
      <c r="G46" s="200"/>
      <c r="H46" s="200"/>
      <c r="I46" s="90"/>
      <c r="J46" s="194"/>
      <c r="K46" s="89"/>
    </row>
    <row r="47" spans="1:11" ht="12.75" customHeight="1">
      <c r="A47" s="25"/>
      <c r="B47" s="25"/>
      <c r="C47" s="25"/>
      <c r="D47" s="1"/>
      <c r="E47" s="1"/>
      <c r="F47" s="1"/>
      <c r="G47" s="201" t="s">
        <v>6</v>
      </c>
      <c r="H47" s="202" t="s">
        <v>5</v>
      </c>
      <c r="J47" s="203"/>
      <c r="K47" s="57"/>
    </row>
    <row r="48" spans="2:11" ht="12.75" customHeight="1">
      <c r="B48" s="26" t="s">
        <v>39</v>
      </c>
      <c r="C48" s="59"/>
      <c r="D48" s="51"/>
      <c r="E48" s="51"/>
      <c r="F48" s="51"/>
      <c r="G48" s="165">
        <v>6</v>
      </c>
      <c r="H48" s="204" t="s">
        <v>71</v>
      </c>
      <c r="I48" s="91"/>
      <c r="J48" s="203"/>
      <c r="K48" s="57"/>
    </row>
    <row r="49" spans="2:11" ht="12.75" customHeight="1">
      <c r="B49" s="27" t="s">
        <v>40</v>
      </c>
      <c r="C49" s="60"/>
      <c r="D49" s="52"/>
      <c r="E49" s="52"/>
      <c r="F49" s="52"/>
      <c r="G49" s="166">
        <v>3</v>
      </c>
      <c r="H49" s="205" t="s">
        <v>7</v>
      </c>
      <c r="I49" s="91"/>
      <c r="J49" s="203"/>
      <c r="K49" s="57"/>
    </row>
    <row r="50" spans="2:11" ht="12.75" customHeight="1">
      <c r="B50" s="27" t="s">
        <v>41</v>
      </c>
      <c r="C50" s="60"/>
      <c r="D50" s="52"/>
      <c r="E50" s="52"/>
      <c r="F50" s="52"/>
      <c r="G50" s="166">
        <v>1</v>
      </c>
      <c r="H50" s="205" t="s">
        <v>7</v>
      </c>
      <c r="I50" s="91"/>
      <c r="J50" s="203"/>
      <c r="K50" s="57"/>
    </row>
    <row r="51" spans="2:11" ht="12.75" customHeight="1">
      <c r="B51" s="27" t="s">
        <v>42</v>
      </c>
      <c r="C51" s="52"/>
      <c r="D51" s="52"/>
      <c r="E51" s="52"/>
      <c r="F51" s="52"/>
      <c r="G51" s="166">
        <v>1</v>
      </c>
      <c r="H51" s="205" t="s">
        <v>7</v>
      </c>
      <c r="I51" s="91"/>
      <c r="J51" s="203"/>
      <c r="K51" s="57"/>
    </row>
    <row r="52" spans="2:11" ht="12.75" customHeight="1">
      <c r="B52" s="27" t="s">
        <v>49</v>
      </c>
      <c r="C52" s="52"/>
      <c r="D52" s="52"/>
      <c r="E52" s="52"/>
      <c r="F52" s="52"/>
      <c r="G52" s="166">
        <v>2</v>
      </c>
      <c r="H52" s="205" t="s">
        <v>7</v>
      </c>
      <c r="I52" s="19"/>
      <c r="J52" s="203"/>
      <c r="K52" s="57"/>
    </row>
    <row r="53" spans="1:11" ht="4.5" customHeight="1">
      <c r="A53" s="41"/>
      <c r="B53" s="41"/>
      <c r="C53" s="41"/>
      <c r="D53" s="1"/>
      <c r="E53" s="1"/>
      <c r="F53" s="1"/>
      <c r="G53" s="206"/>
      <c r="H53" s="206"/>
      <c r="I53" s="56"/>
      <c r="J53" s="203"/>
      <c r="K53" s="57"/>
    </row>
    <row r="54" spans="2:11" ht="12.75" customHeight="1">
      <c r="B54" s="25" t="s">
        <v>18</v>
      </c>
      <c r="C54" s="1"/>
      <c r="D54" s="207"/>
      <c r="E54" s="208"/>
      <c r="F54" s="208"/>
      <c r="G54" s="167">
        <v>0</v>
      </c>
      <c r="H54" s="208"/>
      <c r="J54" s="203"/>
      <c r="K54" s="1"/>
    </row>
    <row r="55" spans="1:11" ht="4.5" customHeight="1">
      <c r="A55" s="41"/>
      <c r="B55" s="41"/>
      <c r="C55" s="1"/>
      <c r="D55" s="208"/>
      <c r="E55" s="208"/>
      <c r="F55" s="208"/>
      <c r="G55" s="208"/>
      <c r="H55" s="208"/>
      <c r="I55" s="53"/>
      <c r="J55" s="203"/>
      <c r="K55" s="1"/>
    </row>
    <row r="56" spans="2:11" ht="12.75" customHeight="1">
      <c r="B56" s="25" t="s">
        <v>38</v>
      </c>
      <c r="C56" s="1"/>
      <c r="D56" s="207"/>
      <c r="E56" s="208"/>
      <c r="F56" s="208"/>
      <c r="G56" s="209">
        <f>SUM(G48:G54)</f>
        <v>13</v>
      </c>
      <c r="H56" s="208"/>
      <c r="J56" s="203"/>
      <c r="K56" s="1"/>
    </row>
    <row r="57" spans="2:11" ht="12.75" customHeight="1">
      <c r="B57" s="41"/>
      <c r="C57" s="1"/>
      <c r="D57" s="208"/>
      <c r="E57" s="208"/>
      <c r="F57" s="208"/>
      <c r="G57" s="208"/>
      <c r="H57" s="208"/>
      <c r="I57" s="53"/>
      <c r="J57" s="203"/>
      <c r="K57" s="1"/>
    </row>
    <row r="58" spans="1:11" ht="12.75" customHeight="1">
      <c r="A58" s="199" t="s">
        <v>19</v>
      </c>
      <c r="B58" s="199"/>
      <c r="C58" s="200"/>
      <c r="D58" s="200"/>
      <c r="E58" s="200"/>
      <c r="F58" s="200"/>
      <c r="G58" s="200"/>
      <c r="H58" s="200"/>
      <c r="I58" s="39"/>
      <c r="J58" s="63"/>
      <c r="K58" s="89"/>
    </row>
    <row r="59" spans="1:11" ht="4.5" customHeight="1">
      <c r="A59" s="210"/>
      <c r="B59" s="210"/>
      <c r="C59" s="210"/>
      <c r="D59" s="210"/>
      <c r="J59" s="63"/>
      <c r="K59" s="89"/>
    </row>
    <row r="60" spans="1:11" ht="12.75" customHeight="1">
      <c r="A60" s="211" t="s">
        <v>13</v>
      </c>
      <c r="B60" s="211"/>
      <c r="C60" s="1"/>
      <c r="G60" s="212">
        <f>J37</f>
        <v>21450000</v>
      </c>
      <c r="J60" s="63"/>
      <c r="K60" s="89"/>
    </row>
    <row r="61" spans="1:11" ht="7.5" customHeight="1">
      <c r="A61" s="28"/>
      <c r="B61" s="28"/>
      <c r="C61" s="28"/>
      <c r="D61" s="28"/>
      <c r="E61" s="24"/>
      <c r="F61" s="24"/>
      <c r="G61" s="207"/>
      <c r="J61" s="213"/>
      <c r="K61" s="89"/>
    </row>
    <row r="62" spans="1:11" ht="7.5" customHeight="1">
      <c r="A62" s="214"/>
      <c r="B62" s="214"/>
      <c r="C62" s="214"/>
      <c r="D62" s="214"/>
      <c r="E62" s="214"/>
      <c r="F62" s="185"/>
      <c r="G62" s="208"/>
      <c r="I62" s="53"/>
      <c r="J62" s="215"/>
      <c r="K62" s="89"/>
    </row>
    <row r="63" spans="1:11" ht="12.75" customHeight="1">
      <c r="A63" s="28" t="s">
        <v>55</v>
      </c>
      <c r="B63" s="28"/>
      <c r="C63" s="28"/>
      <c r="D63" s="1"/>
      <c r="E63" s="1"/>
      <c r="F63" s="1"/>
      <c r="G63" s="141">
        <f>0.042*G56+0.824</f>
        <v>1.37</v>
      </c>
      <c r="H63" s="182"/>
      <c r="J63" s="213"/>
      <c r="K63" s="89"/>
    </row>
    <row r="64" spans="1:11" ht="4.5" customHeight="1">
      <c r="A64" s="28"/>
      <c r="B64" s="28"/>
      <c r="C64" s="28"/>
      <c r="D64" s="1"/>
      <c r="E64" s="1"/>
      <c r="F64" s="1"/>
      <c r="G64" s="38"/>
      <c r="H64" s="182"/>
      <c r="J64" s="213"/>
      <c r="K64" s="89"/>
    </row>
    <row r="65" spans="1:11" ht="12.75" customHeight="1">
      <c r="A65" s="28" t="s">
        <v>56</v>
      </c>
      <c r="B65" s="28"/>
      <c r="C65" s="28"/>
      <c r="D65" s="1"/>
      <c r="E65" s="1"/>
      <c r="F65" s="1"/>
      <c r="G65" s="216">
        <f>(8900*G60^(-0.66)*G63/100)</f>
        <v>0.0018</v>
      </c>
      <c r="H65" s="183"/>
      <c r="J65" s="213"/>
      <c r="K65" s="89"/>
    </row>
    <row r="66" spans="1:11" ht="7.5" customHeight="1">
      <c r="A66" s="28"/>
      <c r="B66" s="28"/>
      <c r="C66" s="28"/>
      <c r="D66" s="1"/>
      <c r="E66" s="1"/>
      <c r="F66" s="1"/>
      <c r="G66" s="217"/>
      <c r="H66" s="217"/>
      <c r="J66" s="213"/>
      <c r="K66" s="89"/>
    </row>
    <row r="67" spans="1:11" ht="15" customHeight="1">
      <c r="A67" s="29" t="s">
        <v>57</v>
      </c>
      <c r="B67" s="26"/>
      <c r="C67" s="26"/>
      <c r="D67" s="218"/>
      <c r="E67" s="219"/>
      <c r="F67" s="219"/>
      <c r="G67" s="220"/>
      <c r="H67" s="220"/>
      <c r="I67" s="64"/>
      <c r="J67" s="121">
        <f>G65*G60*G70</f>
        <v>55985</v>
      </c>
      <c r="K67" s="89"/>
    </row>
    <row r="68" spans="1:11" ht="12.75" customHeight="1">
      <c r="A68" s="40"/>
      <c r="B68" s="41"/>
      <c r="C68" s="41"/>
      <c r="D68" s="221"/>
      <c r="E68" s="221"/>
      <c r="F68" s="221"/>
      <c r="G68" s="222"/>
      <c r="H68" s="222"/>
      <c r="I68" s="56"/>
      <c r="J68" s="42"/>
      <c r="K68" s="18"/>
    </row>
    <row r="69" spans="1:11" ht="12.75" customHeight="1">
      <c r="A69" s="332" t="s">
        <v>70</v>
      </c>
      <c r="B69" s="332"/>
      <c r="C69" s="332"/>
      <c r="D69" s="332"/>
      <c r="E69" s="332"/>
      <c r="F69" s="185" t="s">
        <v>58</v>
      </c>
      <c r="G69" s="207"/>
      <c r="J69" s="223"/>
      <c r="K69" s="18"/>
    </row>
    <row r="70" spans="1:10" ht="12.75" customHeight="1">
      <c r="A70" s="224" t="s">
        <v>68</v>
      </c>
      <c r="B70" s="225"/>
      <c r="C70" s="226"/>
      <c r="D70" s="1"/>
      <c r="E70" s="227"/>
      <c r="F70" s="228"/>
      <c r="G70" s="229">
        <f>IF(A69="1-stufiges offenes Verfahren",0.85,IF(A69="1-stufiges nicht offenes Verfahren",1,IF(A69="2-stufiges offenes Verfahren",1.45,"")))</f>
        <v>1.45</v>
      </c>
      <c r="H70" s="230"/>
      <c r="I70" s="53"/>
      <c r="J70" s="231"/>
    </row>
    <row r="71" spans="1:11" ht="12.75" customHeight="1">
      <c r="A71" s="214"/>
      <c r="B71" s="214"/>
      <c r="C71" s="214"/>
      <c r="D71" s="214"/>
      <c r="E71" s="214"/>
      <c r="F71" s="185"/>
      <c r="G71" s="208"/>
      <c r="I71" s="53"/>
      <c r="J71" s="232"/>
      <c r="K71" s="18"/>
    </row>
    <row r="72" spans="1:10" ht="12.75" customHeight="1">
      <c r="A72" s="233" t="s">
        <v>60</v>
      </c>
      <c r="B72" s="192"/>
      <c r="C72" s="234"/>
      <c r="D72" s="1"/>
      <c r="E72" s="235"/>
      <c r="F72" s="236">
        <v>1</v>
      </c>
      <c r="G72" s="237">
        <v>0.1</v>
      </c>
      <c r="H72" s="238">
        <f aca="true" t="shared" si="1" ref="H72:H79">$J$67/$G$80*G72</f>
        <v>3861</v>
      </c>
      <c r="I72" s="53"/>
      <c r="J72" s="231"/>
    </row>
    <row r="73" spans="1:10" ht="12.75" customHeight="1">
      <c r="A73" s="233" t="s">
        <v>61</v>
      </c>
      <c r="B73" s="192"/>
      <c r="C73" s="234"/>
      <c r="D73" s="1"/>
      <c r="E73" s="235"/>
      <c r="F73" s="236">
        <v>2</v>
      </c>
      <c r="G73" s="239">
        <v>0.1</v>
      </c>
      <c r="H73" s="238">
        <f t="shared" si="1"/>
        <v>3861</v>
      </c>
      <c r="I73" s="53"/>
      <c r="J73" s="231"/>
    </row>
    <row r="74" spans="1:10" ht="12.75" customHeight="1">
      <c r="A74" s="233" t="s">
        <v>62</v>
      </c>
      <c r="B74" s="192"/>
      <c r="C74" s="234"/>
      <c r="D74" s="1"/>
      <c r="E74" s="235"/>
      <c r="F74" s="236">
        <v>3</v>
      </c>
      <c r="G74" s="239">
        <v>0.1</v>
      </c>
      <c r="H74" s="238">
        <f t="shared" si="1"/>
        <v>3861</v>
      </c>
      <c r="I74" s="53"/>
      <c r="J74" s="231"/>
    </row>
    <row r="75" spans="1:10" ht="12.75" customHeight="1">
      <c r="A75" s="233" t="s">
        <v>63</v>
      </c>
      <c r="B75" s="192"/>
      <c r="C75" s="234"/>
      <c r="D75" s="1"/>
      <c r="E75" s="235"/>
      <c r="F75" s="236">
        <v>4</v>
      </c>
      <c r="G75" s="239">
        <f>IF(A69="1-stufiges offenes Verfahren",0,0.15)</f>
        <v>0.15</v>
      </c>
      <c r="H75" s="238">
        <f t="shared" si="1"/>
        <v>5792</v>
      </c>
      <c r="I75" s="53"/>
      <c r="J75" s="231"/>
    </row>
    <row r="76" spans="1:10" ht="12.75" customHeight="1">
      <c r="A76" s="233" t="s">
        <v>64</v>
      </c>
      <c r="B76" s="192"/>
      <c r="C76" s="234"/>
      <c r="D76" s="1"/>
      <c r="E76" s="235"/>
      <c r="F76" s="236">
        <v>5</v>
      </c>
      <c r="G76" s="239">
        <v>0.45</v>
      </c>
      <c r="H76" s="238">
        <f t="shared" si="1"/>
        <v>17375</v>
      </c>
      <c r="I76" s="53"/>
      <c r="J76" s="231"/>
    </row>
    <row r="77" spans="1:10" ht="12.75" customHeight="1">
      <c r="A77" s="233" t="s">
        <v>67</v>
      </c>
      <c r="B77" s="192"/>
      <c r="C77" s="234"/>
      <c r="D77" s="1"/>
      <c r="E77" s="235"/>
      <c r="F77" s="236">
        <v>6</v>
      </c>
      <c r="G77" s="239">
        <f>IF(A69="2-stufiges offenes Verfahren",0.45,0)</f>
        <v>0.45</v>
      </c>
      <c r="H77" s="238">
        <f t="shared" si="1"/>
        <v>17375</v>
      </c>
      <c r="I77" s="53"/>
      <c r="J77" s="231"/>
    </row>
    <row r="78" spans="1:10" ht="12.75" customHeight="1">
      <c r="A78" s="233" t="s">
        <v>65</v>
      </c>
      <c r="B78" s="192"/>
      <c r="C78" s="234"/>
      <c r="D78" s="1"/>
      <c r="E78" s="235"/>
      <c r="F78" s="236">
        <v>7</v>
      </c>
      <c r="G78" s="239">
        <v>0.07</v>
      </c>
      <c r="H78" s="238">
        <f t="shared" si="1"/>
        <v>2703</v>
      </c>
      <c r="I78" s="53"/>
      <c r="J78" s="231"/>
    </row>
    <row r="79" spans="1:10" ht="12.75" customHeight="1">
      <c r="A79" s="233" t="s">
        <v>66</v>
      </c>
      <c r="B79" s="192"/>
      <c r="C79" s="234"/>
      <c r="D79" s="1"/>
      <c r="E79" s="235"/>
      <c r="F79" s="236">
        <v>8</v>
      </c>
      <c r="G79" s="240">
        <v>0.03</v>
      </c>
      <c r="H79" s="238">
        <f t="shared" si="1"/>
        <v>1158</v>
      </c>
      <c r="I79" s="53"/>
      <c r="J79" s="231"/>
    </row>
    <row r="80" spans="1:10" ht="12.75" customHeight="1">
      <c r="A80" s="241" t="s">
        <v>68</v>
      </c>
      <c r="B80" s="242"/>
      <c r="C80" s="243"/>
      <c r="D80" s="184"/>
      <c r="E80" s="244"/>
      <c r="F80" s="245"/>
      <c r="G80" s="246">
        <f>SUM(G72:G79)</f>
        <v>1.45</v>
      </c>
      <c r="H80" s="247">
        <f>SUM(H72:H79)</f>
        <v>55986</v>
      </c>
      <c r="I80" s="53"/>
      <c r="J80" s="231"/>
    </row>
    <row r="81" ht="12.75" customHeight="1">
      <c r="J81" s="231"/>
    </row>
    <row r="82" ht="12.75" customHeight="1">
      <c r="J82" s="231"/>
    </row>
    <row r="83" spans="1:11" s="31" customFormat="1" ht="12.75">
      <c r="A83" s="128" t="s">
        <v>52</v>
      </c>
      <c r="B83" s="129"/>
      <c r="C83" s="130"/>
      <c r="D83" s="130"/>
      <c r="E83" s="131"/>
      <c r="F83" s="132"/>
      <c r="G83" s="131"/>
      <c r="H83" s="131"/>
      <c r="I83" s="131"/>
      <c r="J83" s="133">
        <f>J44</f>
        <v>55985</v>
      </c>
      <c r="K83" s="35"/>
    </row>
    <row r="84" spans="2:11" s="31" customFormat="1" ht="4.5" customHeight="1">
      <c r="B84" s="32"/>
      <c r="C84" s="33"/>
      <c r="D84" s="33"/>
      <c r="E84" s="65"/>
      <c r="F84" s="66"/>
      <c r="G84" s="67"/>
      <c r="H84" s="84"/>
      <c r="J84" s="122"/>
      <c r="K84" s="35"/>
    </row>
    <row r="85" spans="1:11" s="31" customFormat="1" ht="12.75">
      <c r="A85" s="68" t="s">
        <v>16</v>
      </c>
      <c r="B85" s="32"/>
      <c r="C85" s="33"/>
      <c r="D85" s="33"/>
      <c r="E85" s="76"/>
      <c r="F85" s="76"/>
      <c r="G85" s="150">
        <v>0.04</v>
      </c>
      <c r="H85" s="85"/>
      <c r="I85" s="36"/>
      <c r="J85" s="123">
        <f>ROUND(J83*G85,2)</f>
        <v>2239</v>
      </c>
      <c r="K85" s="35"/>
    </row>
    <row r="86" spans="1:11" s="31" customFormat="1" ht="3" customHeight="1">
      <c r="A86" s="69"/>
      <c r="B86" s="70"/>
      <c r="C86" s="71"/>
      <c r="D86" s="71"/>
      <c r="E86" s="78"/>
      <c r="F86" s="78"/>
      <c r="G86" s="79"/>
      <c r="H86" s="86"/>
      <c r="I86" s="69"/>
      <c r="J86" s="124"/>
      <c r="K86" s="35"/>
    </row>
    <row r="87" spans="2:11" s="31" customFormat="1" ht="3" customHeight="1">
      <c r="B87" s="32"/>
      <c r="C87" s="33"/>
      <c r="D87" s="33"/>
      <c r="E87" s="81"/>
      <c r="F87" s="81"/>
      <c r="G87" s="82"/>
      <c r="H87" s="87"/>
      <c r="I87" s="83"/>
      <c r="J87" s="122"/>
      <c r="K87" s="35"/>
    </row>
    <row r="88" spans="1:11" s="31" customFormat="1" ht="12.75">
      <c r="A88" s="73" t="s">
        <v>53</v>
      </c>
      <c r="B88" s="74"/>
      <c r="C88" s="75"/>
      <c r="D88" s="75"/>
      <c r="E88" s="34"/>
      <c r="F88" s="34"/>
      <c r="G88" s="77"/>
      <c r="H88" s="85"/>
      <c r="I88" s="36"/>
      <c r="J88" s="125">
        <f>J83+J85</f>
        <v>58224</v>
      </c>
      <c r="K88" s="35"/>
    </row>
    <row r="89" spans="1:11" s="31" customFormat="1" ht="12.75">
      <c r="A89" s="31" t="s">
        <v>17</v>
      </c>
      <c r="B89" s="32"/>
      <c r="D89" s="33"/>
      <c r="E89" s="72"/>
      <c r="F89" s="72"/>
      <c r="G89" s="151">
        <v>0.2</v>
      </c>
      <c r="H89" s="37"/>
      <c r="J89" s="126">
        <f>ROUND(J88*G89,2)</f>
        <v>11645</v>
      </c>
      <c r="K89" s="35"/>
    </row>
    <row r="90" spans="1:11" s="31" customFormat="1" ht="3" customHeight="1">
      <c r="A90" s="69"/>
      <c r="B90" s="70"/>
      <c r="C90" s="71"/>
      <c r="D90" s="80"/>
      <c r="E90" s="72"/>
      <c r="F90" s="72"/>
      <c r="G90" s="67"/>
      <c r="H90" s="84"/>
      <c r="J90" s="127"/>
      <c r="K90" s="35"/>
    </row>
    <row r="91" spans="1:11" s="31" customFormat="1" ht="3" customHeight="1">
      <c r="A91" s="168"/>
      <c r="B91" s="169"/>
      <c r="C91" s="170"/>
      <c r="D91" s="171"/>
      <c r="E91" s="172"/>
      <c r="F91" s="173"/>
      <c r="G91" s="174"/>
      <c r="H91" s="174"/>
      <c r="I91" s="172"/>
      <c r="J91" s="175"/>
      <c r="K91" s="35"/>
    </row>
    <row r="92" spans="1:11" s="31" customFormat="1" ht="12.75">
      <c r="A92" s="176" t="s">
        <v>54</v>
      </c>
      <c r="B92" s="177"/>
      <c r="C92" s="178"/>
      <c r="D92" s="178"/>
      <c r="E92" s="168"/>
      <c r="F92" s="179"/>
      <c r="G92" s="180"/>
      <c r="H92" s="180"/>
      <c r="I92" s="168"/>
      <c r="J92" s="181">
        <f>SUM(J87:J89)</f>
        <v>69869</v>
      </c>
      <c r="K92" s="35"/>
    </row>
    <row r="98" spans="1:2" ht="12.75">
      <c r="A98" s="186" t="s">
        <v>69</v>
      </c>
      <c r="B98" s="187"/>
    </row>
    <row r="99" spans="1:2" ht="12.75">
      <c r="A99" s="186" t="s">
        <v>59</v>
      </c>
      <c r="B99" s="187"/>
    </row>
    <row r="100" spans="1:2" ht="12.75">
      <c r="A100" s="186" t="s">
        <v>70</v>
      </c>
      <c r="B100" s="187"/>
    </row>
  </sheetData>
  <sheetProtection/>
  <mergeCells count="3">
    <mergeCell ref="I2:J2"/>
    <mergeCell ref="I39:J39"/>
    <mergeCell ref="A69:E69"/>
  </mergeCells>
  <dataValidations count="2">
    <dataValidation allowBlank="1" showInputMessage="1" showErrorMessage="1" sqref="A62"/>
    <dataValidation type="list" allowBlank="1" showInputMessage="1" showErrorMessage="1" sqref="A69:E69 B71:E71">
      <formula1>$A$98:$A$100</formula1>
    </dataValidation>
  </dataValidations>
  <printOptions/>
  <pageMargins left="0.984251968503937" right="0.984251968503937" top="0.7480314960629921" bottom="0.7480314960629921" header="0.31496062992125984" footer="0.31496062992125984"/>
  <pageSetup fitToHeight="2" horizontalDpi="600" verticalDpi="600" orientation="portrait" pageOrder="overThenDown" paperSize="9" scale="75" r:id="rId1"/>
  <headerFooter>
    <oddHeader>&amp;L&amp;"Arial,Fett"&amp;K01+045Angebot Verfahrensbetreuung 2-stufiges offenes Verfahren
&amp;"Arial,Standard"
nach VM.VB.2014&amp;R&amp;"Arial,Standard"&amp;K01+045Datum: &amp;D</oddHeader>
    <oddFooter>&amp;L&amp;"Arial,Fett"&amp;K01+043LM.VM.2014&amp;"Arial,Standard"  |  Verfahrensbetreuung  |  Angebotsformular&amp;R&amp;"Arial,Standard"&amp;K01+043&amp;P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Kienbeck Kerstin</cp:lastModifiedBy>
  <cp:lastPrinted>2015-02-03T13:30:32Z</cp:lastPrinted>
  <dcterms:created xsi:type="dcterms:W3CDTF">2009-05-04T08:45:42Z</dcterms:created>
  <dcterms:modified xsi:type="dcterms:W3CDTF">2020-01-21T15:21:34Z</dcterms:modified>
  <cp:category/>
  <cp:version/>
  <cp:contentType/>
  <cp:contentStatus/>
</cp:coreProperties>
</file>