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80" yWindow="120" windowWidth="25815" windowHeight="14520" tabRatio="914" activeTab="0"/>
  </bookViews>
  <sheets>
    <sheet name="BMGL_PL2.a" sheetId="1" r:id="rId1"/>
    <sheet name="BMGL_PL2.b" sheetId="2" r:id="rId2"/>
  </sheets>
  <definedNames>
    <definedName name="_xlnm.Print_Area" localSheetId="0">'BMGL_PL2.a'!$A$1:$J$93</definedName>
    <definedName name="_xlnm.Print_Area" localSheetId="1">'BMGL_PL2.b'!$A$1:$J$93</definedName>
    <definedName name="_xlnm.Print_Titles" localSheetId="0">'BMGL_PL2.a'!$A:$D,'BMGL_PL2.a'!$3:$3</definedName>
    <definedName name="_xlnm.Print_Titles" localSheetId="1">'BMGL_PL2.b'!$A:$D,'BMGL_PL2.b'!$3:$3</definedName>
  </definedNames>
  <calcPr fullCalcOnLoad="1" fullPrecision="0"/>
</workbook>
</file>

<file path=xl/sharedStrings.xml><?xml version="1.0" encoding="utf-8"?>
<sst xmlns="http://schemas.openxmlformats.org/spreadsheetml/2006/main" count="169" uniqueCount="81">
  <si>
    <t>AUFSCHLIESSUNG</t>
  </si>
  <si>
    <t>BAUWERK – ROHBAU</t>
  </si>
  <si>
    <t>BAUWERK – AUSBAU</t>
  </si>
  <si>
    <t>AUSSENANLAGEN</t>
  </si>
  <si>
    <t>mögl Punkte</t>
  </si>
  <si>
    <t>gewählt</t>
  </si>
  <si>
    <t>1 bis 5</t>
  </si>
  <si>
    <t>BAUWERK – TECHNIK</t>
  </si>
  <si>
    <t>Gebäudeautomation</t>
  </si>
  <si>
    <t>EINRICHTUNG</t>
  </si>
  <si>
    <t>RESERVEN</t>
  </si>
  <si>
    <t>Bemessungsgrundlage:</t>
  </si>
  <si>
    <t>PLANUNGSLEISTUNGEN</t>
  </si>
  <si>
    <t>ERRICHTUNGSKOSTEN</t>
  </si>
  <si>
    <t>zzgl. Nebenkosten</t>
  </si>
  <si>
    <t>zzgl. MWSt.</t>
  </si>
  <si>
    <t>ev. Zusatzpunkte</t>
  </si>
  <si>
    <t>Vergütungsermittlung</t>
  </si>
  <si>
    <t>BMGL %</t>
  </si>
  <si>
    <t>.01</t>
  </si>
  <si>
    <t>Abwasser-, Wasser-, Gasanlagen</t>
  </si>
  <si>
    <t>.02</t>
  </si>
  <si>
    <t>.03</t>
  </si>
  <si>
    <t>.04</t>
  </si>
  <si>
    <t>.05</t>
  </si>
  <si>
    <t>.06</t>
  </si>
  <si>
    <t>.07</t>
  </si>
  <si>
    <t>.08</t>
  </si>
  <si>
    <t>Wärme- und Kälteversorgungsanlagen</t>
  </si>
  <si>
    <t>Lufttechnische Anlagen</t>
  </si>
  <si>
    <t>Starkstrom - Elektroanlagen</t>
  </si>
  <si>
    <t>Fördertechnische Anlagen</t>
  </si>
  <si>
    <t>Nutzungsspezifische Anlagen</t>
  </si>
  <si>
    <t>Fernmelde-, IT- und Sicherheitsanlagen</t>
  </si>
  <si>
    <t>BEMESSUNGSGRUNDLAGE</t>
  </si>
  <si>
    <r>
      <t>Summe der Bewertungspunkte [b</t>
    </r>
    <r>
      <rPr>
        <vertAlign val="subscript"/>
        <sz val="10"/>
        <rFont val="Arial"/>
        <family val="2"/>
      </rPr>
      <t>w</t>
    </r>
    <r>
      <rPr>
        <sz val="10"/>
        <rFont val="Arial"/>
        <family val="2"/>
      </rPr>
      <t>]</t>
    </r>
  </si>
  <si>
    <t>(A) Vielfalt der Besonderheiten in den Projektinhalten</t>
  </si>
  <si>
    <t>(B) Komplexität der Projektorganisation</t>
  </si>
  <si>
    <t>(C) Risiko bei der Projektrealisierung</t>
  </si>
  <si>
    <t>Errichtungskosten in €</t>
  </si>
  <si>
    <t>BMGL in €</t>
  </si>
  <si>
    <t>Nutzungsspezifische Ausstattung</t>
  </si>
  <si>
    <t>ERK %</t>
  </si>
  <si>
    <t>Anforderungsmerkmale/Bewertungspunkte</t>
  </si>
  <si>
    <t>1 bis 10</t>
  </si>
  <si>
    <t>(E) Anforderungen an die Kostenvorgaben</t>
  </si>
  <si>
    <r>
      <t>Faktor aus Bewertungspunkten [f</t>
    </r>
    <r>
      <rPr>
        <vertAlign val="subscript"/>
        <sz val="10"/>
        <rFont val="Arial"/>
        <family val="2"/>
      </rPr>
      <t>bw</t>
    </r>
    <r>
      <rPr>
        <sz val="10"/>
        <rFont val="Arial"/>
        <family val="2"/>
      </rPr>
      <t xml:space="preserve"> = 0,0188 x b</t>
    </r>
    <r>
      <rPr>
        <vertAlign val="subscript"/>
        <sz val="10"/>
        <rFont val="Arial"/>
        <family val="2"/>
      </rPr>
      <t>w</t>
    </r>
    <r>
      <rPr>
        <sz val="10"/>
        <rFont val="Arial"/>
        <family val="2"/>
      </rPr>
      <t xml:space="preserve"> + 1,0219]</t>
    </r>
  </si>
  <si>
    <r>
      <t>%-Satz für PL 2.a [h</t>
    </r>
    <r>
      <rPr>
        <vertAlign val="subscript"/>
        <sz val="10"/>
        <rFont val="Arial"/>
        <family val="2"/>
      </rPr>
      <t xml:space="preserve">PL </t>
    </r>
    <r>
      <rPr>
        <sz val="10"/>
        <rFont val="Arial"/>
        <family val="2"/>
      </rPr>
      <t>= (-0,1245 x LN(BMGL) + 3,235) x f</t>
    </r>
    <r>
      <rPr>
        <vertAlign val="subscript"/>
        <sz val="10"/>
        <rFont val="Arial"/>
        <family val="2"/>
      </rPr>
      <t>bw</t>
    </r>
    <r>
      <rPr>
        <sz val="10"/>
        <rFont val="Arial"/>
        <family val="2"/>
      </rPr>
      <t>]</t>
    </r>
  </si>
  <si>
    <t>Projektleitung 2.a nach VM.PL.2014</t>
  </si>
  <si>
    <t>Summe Projektleitung 2.a ohne Nebenkosten</t>
  </si>
  <si>
    <t>PPH 1  Projektvorbereitung</t>
  </si>
  <si>
    <t>PPH 2  Planung</t>
  </si>
  <si>
    <t>PPH 3  Ausführungsvorbereitung</t>
  </si>
  <si>
    <t>PPH 4  Ausführung</t>
  </si>
  <si>
    <t>PPH 5  Projektabschluss</t>
  </si>
  <si>
    <r>
      <t>Prozentsatz der beauftragten Projektphasen (f</t>
    </r>
    <r>
      <rPr>
        <vertAlign val="subscript"/>
        <sz val="10"/>
        <rFont val="Arial"/>
        <family val="2"/>
      </rPr>
      <t>PPH</t>
    </r>
    <r>
      <rPr>
        <sz val="10"/>
        <rFont val="Arial"/>
        <family val="2"/>
      </rPr>
      <t>)</t>
    </r>
  </si>
  <si>
    <t xml:space="preserve">Summe Projektleitung 2.a netto </t>
  </si>
  <si>
    <t xml:space="preserve">Summe Projektleitung 2.a brutto </t>
  </si>
  <si>
    <t>Projektleitung 2.b nach VM.PL.2014</t>
  </si>
  <si>
    <t>Summe Projektleitung 2.b ohne Nebenkosten</t>
  </si>
  <si>
    <t xml:space="preserve">Summe Projektleitung 2.b netto </t>
  </si>
  <si>
    <t xml:space="preserve">Summe Projektleitung 2.b brutto </t>
  </si>
  <si>
    <r>
      <t>%-Satz für PL 2.b [h</t>
    </r>
    <r>
      <rPr>
        <vertAlign val="subscript"/>
        <sz val="10"/>
        <rFont val="Arial"/>
        <family val="2"/>
      </rPr>
      <t xml:space="preserve">PLb </t>
    </r>
    <r>
      <rPr>
        <sz val="10"/>
        <rFont val="Arial"/>
        <family val="2"/>
      </rPr>
      <t>= (-0,1743 x LN(BMGL) + 4,529) x f</t>
    </r>
    <r>
      <rPr>
        <vertAlign val="subscript"/>
        <sz val="10"/>
        <rFont val="Arial"/>
        <family val="2"/>
      </rPr>
      <t>bw</t>
    </r>
    <r>
      <rPr>
        <sz val="10"/>
        <rFont val="Arial"/>
        <family val="2"/>
      </rPr>
      <t>]</t>
    </r>
  </si>
  <si>
    <t>Projektleitung</t>
  </si>
  <si>
    <t>Projektsteuerung</t>
  </si>
  <si>
    <t>Begleitende Kontrolle</t>
  </si>
  <si>
    <t>Planungsleistungen</t>
  </si>
  <si>
    <t>(D) Anforderungen an die Terminvorgaben</t>
  </si>
  <si>
    <t>Ermittlung Bemessungsgrundlage (BMGL)</t>
  </si>
  <si>
    <t>Prozentanteil an Errichtungskosten (netto, inkl. NK)</t>
  </si>
  <si>
    <r>
      <t xml:space="preserve">NEBENKOSTEN </t>
    </r>
    <r>
      <rPr>
        <sz val="9"/>
        <color indexed="8"/>
        <rFont val="Arial"/>
        <family val="2"/>
      </rPr>
      <t>(Bewilligungen, Anschl.gebühren, …)</t>
    </r>
  </si>
  <si>
    <t>Stundenpool (optionale Leistungen)</t>
  </si>
  <si>
    <t>mitzuverarbeitende Bausubstanz</t>
  </si>
  <si>
    <t>Umbauzuschlag nach PL.11</t>
  </si>
  <si>
    <r>
      <t>Vergütung VPL</t>
    </r>
    <r>
      <rPr>
        <vertAlign val="subscript"/>
        <sz val="10"/>
        <rFont val="Arial"/>
        <family val="2"/>
      </rPr>
      <t>a</t>
    </r>
    <r>
      <rPr>
        <sz val="10"/>
        <rFont val="Arial"/>
        <family val="2"/>
      </rPr>
      <t xml:space="preserve"> = BMGL x h</t>
    </r>
    <r>
      <rPr>
        <vertAlign val="subscript"/>
        <sz val="10"/>
        <rFont val="Arial"/>
        <family val="2"/>
      </rPr>
      <t>PL</t>
    </r>
    <r>
      <rPr>
        <sz val="10"/>
        <rFont val="Arial"/>
        <family val="2"/>
      </rPr>
      <t xml:space="preserve"> x Umbauzuschlag x 100% f</t>
    </r>
    <r>
      <rPr>
        <vertAlign val="subscript"/>
        <sz val="10"/>
        <rFont val="Arial"/>
        <family val="2"/>
      </rPr>
      <t>PPH</t>
    </r>
  </si>
  <si>
    <r>
      <t>Vergütung VPL</t>
    </r>
    <r>
      <rPr>
        <vertAlign val="subscript"/>
        <sz val="10"/>
        <rFont val="Arial"/>
        <family val="2"/>
      </rPr>
      <t>b</t>
    </r>
    <r>
      <rPr>
        <sz val="10"/>
        <rFont val="Arial"/>
        <family val="2"/>
      </rPr>
      <t xml:space="preserve"> = BMGL x h</t>
    </r>
    <r>
      <rPr>
        <vertAlign val="subscript"/>
        <sz val="10"/>
        <rFont val="Arial"/>
        <family val="2"/>
      </rPr>
      <t>PL</t>
    </r>
    <r>
      <rPr>
        <sz val="10"/>
        <rFont val="Arial"/>
        <family val="2"/>
      </rPr>
      <t xml:space="preserve"> x Umbauzuschlag x 100% f</t>
    </r>
    <r>
      <rPr>
        <vertAlign val="subscript"/>
        <sz val="10"/>
        <rFont val="Arial"/>
        <family val="2"/>
      </rPr>
      <t>PPH</t>
    </r>
  </si>
  <si>
    <t>Einbaumöbel</t>
  </si>
  <si>
    <t>Serienmöbel</t>
  </si>
  <si>
    <r>
      <rPr>
        <b/>
        <sz val="8"/>
        <color indexed="8"/>
        <rFont val="Arial"/>
        <family val="2"/>
      </rPr>
      <t>Projektleitung 2.a</t>
    </r>
    <r>
      <rPr>
        <sz val="8"/>
        <color indexed="8"/>
        <rFont val="Arial"/>
        <family val="2"/>
      </rPr>
      <t xml:space="preserve">
nach LM.PL.2014</t>
    </r>
  </si>
  <si>
    <r>
      <rPr>
        <b/>
        <sz val="8"/>
        <color indexed="8"/>
        <rFont val="Arial"/>
        <family val="2"/>
      </rPr>
      <t>Projektleitung 2.b</t>
    </r>
    <r>
      <rPr>
        <sz val="8"/>
        <color indexed="8"/>
        <rFont val="Arial"/>
        <family val="2"/>
      </rPr>
      <t xml:space="preserve">
nach LM.PL.2014</t>
    </r>
  </si>
  <si>
    <t>LM.VM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</si>
</sst>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#"/>
    <numFmt numFmtId="173" formatCode="&quot;.&quot;0#"/>
    <numFmt numFmtId="174" formatCode="0.000%"/>
    <numFmt numFmtId="175" formatCode="#,##0.00&quot; EUR&quot;"/>
    <numFmt numFmtId="176" formatCode="#,##0&quot; öS&quot;"/>
    <numFmt numFmtId="177" formatCode="#,##0&quot; €&quot;"/>
    <numFmt numFmtId="178" formatCode="#,##0.00000"/>
    <numFmt numFmtId="179" formatCode="_-* #,##0.0000_-;\-* #,##0.0000_-;_-* &quot;-&quot;??_-;_-@_-"/>
    <numFmt numFmtId="180" formatCode="#,##0\ &quot;€&quot;"/>
    <numFmt numFmtId="181" formatCode="#,##0.000000"/>
    <numFmt numFmtId="182" formatCode="#,##0.0000"/>
    <numFmt numFmtId="183" formatCode="#,##0.000"/>
    <numFmt numFmtId="184" formatCode="0.0%"/>
    <numFmt numFmtId="185" formatCode="#,##0&quot; m³&quot;"/>
    <numFmt numFmtId="186" formatCode="#,##0.00\ &quot;m³&quot;"/>
    <numFmt numFmtId="187" formatCode="#,##0.0\ &quot;m³&quot;"/>
    <numFmt numFmtId="188" formatCode="#,##0\ &quot;m³&quot;"/>
    <numFmt numFmtId="189" formatCode="[$-C07]dddd\,\ dd\.\ mmmm\ yyyy"/>
    <numFmt numFmtId="190" formatCode="0.0000%"/>
    <numFmt numFmtId="191" formatCode="#,##0\ &quot;h&quot;"/>
    <numFmt numFmtId="192" formatCode="#,##0.00\ &quot;€/h&quot;"/>
    <numFmt numFmtId="193" formatCode="0.00000%"/>
    <numFmt numFmtId="194" formatCode="_-&quot;€&quot;\ * #,##0.0_-;\-&quot;€&quot;\ * #,##0.0_-;_-&quot;€&quot;\ * &quot;-&quot;_-;_-@_-"/>
    <numFmt numFmtId="195" formatCode="_-&quot;€&quot;\ * #,##0.00_-;\-&quot;€&quot;\ * #,##0.00_-;_-&quot;€&quot;\ * &quot;-&quot;_-;_-@_-"/>
    <numFmt numFmtId="196" formatCode="#,##0.0&quot; €&quot;"/>
    <numFmt numFmtId="197" formatCode="#,##0.00&quot; €&quot;"/>
    <numFmt numFmtId="198" formatCode="#,##0_ ;\-#,##0\ 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sz val="7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vertAlign val="subscript"/>
      <sz val="10"/>
      <name val="Arial"/>
      <family val="2"/>
    </font>
    <font>
      <b/>
      <sz val="12"/>
      <color indexed="8"/>
      <name val="Arial"/>
      <family val="2"/>
    </font>
    <font>
      <sz val="7"/>
      <color indexed="8"/>
      <name val="Arial"/>
      <family val="2"/>
    </font>
    <font>
      <b/>
      <sz val="13"/>
      <color indexed="9"/>
      <name val="Arial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b/>
      <sz val="13"/>
      <name val="Arial"/>
      <family val="2"/>
    </font>
    <font>
      <b/>
      <sz val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55"/>
      <name val="Arial"/>
      <family val="2"/>
    </font>
    <font>
      <b/>
      <sz val="13"/>
      <color indexed="9"/>
      <name val="Calibri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 tint="-0.3499799966812134"/>
      <name val="Arial"/>
      <family val="2"/>
    </font>
    <font>
      <b/>
      <sz val="10"/>
      <color theme="0"/>
      <name val="Arial"/>
      <family val="2"/>
    </font>
    <font>
      <b/>
      <sz val="13"/>
      <color theme="0"/>
      <name val="Arial"/>
      <family val="2"/>
    </font>
    <font>
      <b/>
      <sz val="13"/>
      <color theme="0"/>
      <name val="Calibri"/>
      <family val="2"/>
    </font>
    <font>
      <sz val="10"/>
      <color theme="0"/>
      <name val="Arial"/>
      <family val="2"/>
    </font>
    <font>
      <sz val="8"/>
      <color theme="0"/>
      <name val="Arial"/>
      <family val="2"/>
    </font>
    <font>
      <sz val="10"/>
      <color theme="0" tint="-0.24997000396251678"/>
      <name val="Arial"/>
      <family val="2"/>
    </font>
    <font>
      <sz val="10"/>
      <color theme="0" tint="-0.2499399930238723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AEFC3"/>
        <bgColor indexed="64"/>
      </patternFill>
    </fill>
    <fill>
      <patternFill patternType="solid">
        <fgColor theme="0" tint="-0.4999699890613556"/>
        <bgColor indexed="64"/>
      </patternFill>
    </fill>
  </fills>
  <borders count="3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959996342659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theme="0" tint="-0.14993000030517578"/>
      </bottom>
    </border>
    <border>
      <left>
        <color indexed="63"/>
      </left>
      <right>
        <color indexed="63"/>
      </right>
      <top style="thin">
        <color theme="0" tint="-0.14993000030517578"/>
      </top>
      <bottom style="thin">
        <color theme="0" tint="-0.14993000030517578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 style="thin">
        <color theme="0" tint="-0.149959996342659"/>
      </left>
      <right>
        <color indexed="63"/>
      </right>
      <top>
        <color indexed="63"/>
      </top>
      <bottom style="thin">
        <color theme="0" tint="-0.149959996342659"/>
      </bottom>
    </border>
    <border>
      <left style="thin">
        <color theme="0" tint="-0.149959996342659"/>
      </left>
      <right>
        <color indexed="63"/>
      </right>
      <top style="hair">
        <color theme="0"/>
      </top>
      <bottom style="hair">
        <color theme="0"/>
      </bottom>
    </border>
    <border>
      <left style="thin">
        <color theme="0" tint="-0.149959996342659"/>
      </left>
      <right>
        <color indexed="63"/>
      </right>
      <top>
        <color indexed="63"/>
      </top>
      <bottom style="hair">
        <color theme="0"/>
      </bottom>
    </border>
    <border>
      <left style="thin">
        <color theme="0" tint="-0.149959996342659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93000030517578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 style="hair"/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6" borderId="2" applyNumberFormat="0" applyAlignment="0" applyProtection="0"/>
    <xf numFmtId="0" fontId="4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49" fillId="27" borderId="2" applyNumberFormat="0" applyAlignment="0" applyProtection="0"/>
    <xf numFmtId="0" fontId="50" fillId="0" borderId="3" applyNumberFormat="0" applyFill="0" applyAlignment="0" applyProtection="0"/>
    <xf numFmtId="0" fontId="51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3" fontId="5" fillId="28" borderId="4">
      <alignment/>
      <protection/>
    </xf>
    <xf numFmtId="0" fontId="52" fillId="29" borderId="0" applyNumberFormat="0" applyBorder="0" applyAlignment="0" applyProtection="0"/>
    <xf numFmtId="43" fontId="0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5" fillId="3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7" fillId="0" borderId="0">
      <alignment/>
      <protection/>
    </xf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33" borderId="10" applyNumberFormat="0" applyAlignment="0" applyProtection="0"/>
  </cellStyleXfs>
  <cellXfs count="254">
    <xf numFmtId="0" fontId="0" fillId="0" borderId="0" xfId="0" applyFont="1" applyAlignment="1">
      <alignment/>
    </xf>
    <xf numFmtId="0" fontId="5" fillId="0" borderId="0" xfId="69" applyFont="1" applyFill="1" applyBorder="1" applyProtection="1">
      <alignment/>
      <protection/>
    </xf>
    <xf numFmtId="0" fontId="6" fillId="0" borderId="0" xfId="69" applyFont="1" applyFill="1" applyBorder="1" applyAlignment="1" applyProtection="1">
      <alignment vertical="center"/>
      <protection/>
    </xf>
    <xf numFmtId="3" fontId="5" fillId="0" borderId="0" xfId="69" applyNumberFormat="1" applyFont="1" applyFill="1" applyBorder="1" applyAlignment="1" applyProtection="1">
      <alignment vertical="center"/>
      <protection/>
    </xf>
    <xf numFmtId="1" fontId="5" fillId="0" borderId="0" xfId="69" applyNumberFormat="1" applyFont="1" applyFill="1" applyBorder="1" applyAlignment="1" applyProtection="1">
      <alignment horizontal="left"/>
      <protection/>
    </xf>
    <xf numFmtId="172" fontId="5" fillId="0" borderId="0" xfId="69" applyNumberFormat="1" applyFont="1" applyFill="1" applyBorder="1" applyAlignment="1" applyProtection="1">
      <alignment horizontal="left"/>
      <protection/>
    </xf>
    <xf numFmtId="173" fontId="5" fillId="0" borderId="0" xfId="69" applyNumberFormat="1" applyFont="1" applyFill="1" applyBorder="1" applyAlignment="1" applyProtection="1">
      <alignment horizontal="left"/>
      <protection/>
    </xf>
    <xf numFmtId="0" fontId="6" fillId="0" borderId="0" xfId="69" applyFont="1" applyAlignment="1" applyProtection="1">
      <alignment horizontal="left"/>
      <protection/>
    </xf>
    <xf numFmtId="0" fontId="5" fillId="0" borderId="0" xfId="69" applyFont="1" applyProtection="1">
      <alignment/>
      <protection/>
    </xf>
    <xf numFmtId="10" fontId="5" fillId="0" borderId="0" xfId="69" applyNumberFormat="1" applyFont="1" applyAlignment="1" applyProtection="1">
      <alignment horizontal="right"/>
      <protection/>
    </xf>
    <xf numFmtId="3" fontId="5" fillId="0" borderId="0" xfId="69" applyNumberFormat="1" applyFont="1" applyAlignment="1" applyProtection="1">
      <alignment horizontal="right"/>
      <protection/>
    </xf>
    <xf numFmtId="0" fontId="13" fillId="0" borderId="0" xfId="69" applyFont="1" applyFill="1" applyBorder="1" applyAlignment="1" applyProtection="1">
      <alignment vertical="center"/>
      <protection/>
    </xf>
    <xf numFmtId="0" fontId="14" fillId="0" borderId="0" xfId="69" applyFont="1" applyFill="1" applyBorder="1" applyAlignment="1" applyProtection="1">
      <alignment vertical="center"/>
      <protection/>
    </xf>
    <xf numFmtId="0" fontId="6" fillId="0" borderId="0" xfId="69" applyFont="1" applyBorder="1" applyAlignment="1" applyProtection="1">
      <alignment horizontal="left"/>
      <protection/>
    </xf>
    <xf numFmtId="0" fontId="5" fillId="0" borderId="0" xfId="69" applyFont="1" applyBorder="1" applyProtection="1">
      <alignment/>
      <protection/>
    </xf>
    <xf numFmtId="3" fontId="5" fillId="0" borderId="0" xfId="69" applyNumberFormat="1" applyFont="1" applyBorder="1" applyAlignment="1" applyProtection="1">
      <alignment horizontal="right"/>
      <protection/>
    </xf>
    <xf numFmtId="10" fontId="14" fillId="0" borderId="0" xfId="69" applyNumberFormat="1" applyFont="1" applyFill="1" applyBorder="1" applyAlignment="1" applyProtection="1">
      <alignment horizontal="center" vertical="center"/>
      <protection/>
    </xf>
    <xf numFmtId="1" fontId="5" fillId="0" borderId="0" xfId="69" applyNumberFormat="1" applyFont="1" applyFill="1" applyBorder="1" applyAlignment="1" applyProtection="1">
      <alignment horizontal="center"/>
      <protection/>
    </xf>
    <xf numFmtId="10" fontId="5" fillId="0" borderId="0" xfId="69" applyNumberFormat="1" applyFont="1" applyBorder="1" applyAlignment="1" applyProtection="1">
      <alignment horizontal="right"/>
      <protection/>
    </xf>
    <xf numFmtId="0" fontId="6" fillId="0" borderId="0" xfId="69" applyFont="1" applyAlignment="1" applyProtection="1">
      <alignment horizontal="center"/>
      <protection/>
    </xf>
    <xf numFmtId="0" fontId="5" fillId="0" borderId="0" xfId="69" applyFont="1" applyFill="1" applyBorder="1" applyAlignment="1" applyProtection="1">
      <alignment vertical="top"/>
      <protection/>
    </xf>
    <xf numFmtId="0" fontId="5" fillId="0" borderId="0" xfId="69" applyFont="1" applyAlignment="1" applyProtection="1">
      <alignment vertical="top"/>
      <protection/>
    </xf>
    <xf numFmtId="0" fontId="6" fillId="0" borderId="0" xfId="69" applyFont="1" applyAlignment="1" applyProtection="1">
      <alignment vertical="top"/>
      <protection/>
    </xf>
    <xf numFmtId="0" fontId="3" fillId="0" borderId="0" xfId="66" applyFont="1" applyFill="1" applyAlignment="1" applyProtection="1">
      <alignment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3" fillId="0" borderId="11" xfId="66" applyFont="1" applyBorder="1" applyAlignment="1" applyProtection="1">
      <alignment vertical="center"/>
      <protection/>
    </xf>
    <xf numFmtId="0" fontId="3" fillId="0" borderId="12" xfId="66" applyFont="1" applyBorder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/>
    </xf>
    <xf numFmtId="0" fontId="3" fillId="0" borderId="11" xfId="66" applyFont="1" applyBorder="1" applyAlignment="1" applyProtection="1">
      <alignment/>
      <protection/>
    </xf>
    <xf numFmtId="0" fontId="3" fillId="0" borderId="0" xfId="66" applyFont="1" applyProtection="1">
      <alignment/>
      <protection/>
    </xf>
    <xf numFmtId="0" fontId="3" fillId="0" borderId="0" xfId="66" applyFont="1" applyAlignment="1" applyProtection="1">
      <alignment horizontal="right"/>
      <protection/>
    </xf>
    <xf numFmtId="174" fontId="3" fillId="0" borderId="0" xfId="66" applyNumberFormat="1" applyFont="1" applyProtection="1">
      <alignment/>
      <protection/>
    </xf>
    <xf numFmtId="176" fontId="7" fillId="0" borderId="0" xfId="66" applyNumberFormat="1" applyFont="1" applyFill="1" applyBorder="1" applyProtection="1">
      <alignment/>
      <protection/>
    </xf>
    <xf numFmtId="0" fontId="3" fillId="0" borderId="0" xfId="66" applyFont="1" applyBorder="1" applyProtection="1">
      <alignment/>
      <protection/>
    </xf>
    <xf numFmtId="10" fontId="3" fillId="0" borderId="0" xfId="66" applyNumberFormat="1" applyFont="1" applyFill="1" applyAlignment="1" applyProtection="1">
      <alignment horizontal="right"/>
      <protection/>
    </xf>
    <xf numFmtId="178" fontId="3" fillId="0" borderId="0" xfId="66" applyNumberFormat="1" applyFont="1" applyFill="1" applyAlignment="1" applyProtection="1">
      <alignment vertical="center"/>
      <protection/>
    </xf>
    <xf numFmtId="0" fontId="3" fillId="0" borderId="0" xfId="66" applyFont="1" applyFill="1" applyBorder="1" applyAlignment="1" applyProtection="1">
      <alignment/>
      <protection/>
    </xf>
    <xf numFmtId="0" fontId="3" fillId="0" borderId="0" xfId="66" applyFont="1" applyFill="1" applyBorder="1" applyAlignment="1" applyProtection="1">
      <alignment vertical="center"/>
      <protection/>
    </xf>
    <xf numFmtId="177" fontId="10" fillId="0" borderId="0" xfId="66" applyNumberFormat="1" applyFont="1" applyFill="1" applyBorder="1" applyAlignment="1" applyProtection="1">
      <alignment vertical="center"/>
      <protection/>
    </xf>
    <xf numFmtId="0" fontId="5" fillId="0" borderId="0" xfId="69" applyFont="1" applyFill="1" applyProtection="1">
      <alignment/>
      <protection/>
    </xf>
    <xf numFmtId="3" fontId="14" fillId="0" borderId="0" xfId="69" applyNumberFormat="1" applyFont="1" applyFill="1" applyBorder="1" applyAlignment="1" applyProtection="1">
      <alignment horizontal="center" vertical="center"/>
      <protection/>
    </xf>
    <xf numFmtId="0" fontId="17" fillId="0" borderId="0" xfId="69" applyFont="1" applyBorder="1" applyAlignment="1" applyProtection="1">
      <alignment horizontal="left"/>
      <protection/>
    </xf>
    <xf numFmtId="0" fontId="5" fillId="0" borderId="0" xfId="69" applyFont="1" applyFill="1" applyAlignment="1" applyProtection="1">
      <alignment vertical="top"/>
      <protection/>
    </xf>
    <xf numFmtId="10" fontId="5" fillId="0" borderId="0" xfId="69" applyNumberFormat="1" applyFont="1" applyFill="1" applyBorder="1" applyProtection="1">
      <alignment/>
      <protection/>
    </xf>
    <xf numFmtId="3" fontId="9" fillId="0" borderId="0" xfId="69" applyNumberFormat="1" applyFont="1" applyFill="1" applyBorder="1" applyAlignment="1" applyProtection="1">
      <alignment/>
      <protection/>
    </xf>
    <xf numFmtId="0" fontId="5" fillId="0" borderId="11" xfId="69" applyFont="1" applyFill="1" applyBorder="1" applyProtection="1">
      <alignment/>
      <protection/>
    </xf>
    <xf numFmtId="0" fontId="5" fillId="0" borderId="12" xfId="69" applyFont="1" applyFill="1" applyBorder="1" applyProtection="1">
      <alignment/>
      <protection/>
    </xf>
    <xf numFmtId="10" fontId="5" fillId="0" borderId="0" xfId="69" applyNumberFormat="1" applyFont="1" applyFill="1" applyAlignment="1" applyProtection="1">
      <alignment horizontal="right"/>
      <protection/>
    </xf>
    <xf numFmtId="0" fontId="5" fillId="0" borderId="0" xfId="69" applyFont="1" applyFill="1" applyBorder="1" applyAlignment="1" applyProtection="1">
      <alignment horizontal="left"/>
      <protection/>
    </xf>
    <xf numFmtId="3" fontId="5" fillId="0" borderId="0" xfId="69" applyNumberFormat="1" applyFont="1" applyFill="1" applyBorder="1" applyAlignment="1" applyProtection="1">
      <alignment horizontal="left" wrapText="1"/>
      <protection/>
    </xf>
    <xf numFmtId="10" fontId="5" fillId="0" borderId="0" xfId="69" applyNumberFormat="1" applyFont="1" applyFill="1" applyBorder="1" applyAlignment="1" applyProtection="1">
      <alignment horizontal="right"/>
      <protection/>
    </xf>
    <xf numFmtId="0" fontId="6" fillId="0" borderId="11" xfId="69" applyFont="1" applyBorder="1" applyAlignment="1" applyProtection="1">
      <alignment horizontal="left"/>
      <protection/>
    </xf>
    <xf numFmtId="0" fontId="6" fillId="0" borderId="12" xfId="69" applyFont="1" applyBorder="1" applyAlignment="1" applyProtection="1">
      <alignment horizontal="left"/>
      <protection/>
    </xf>
    <xf numFmtId="10" fontId="5" fillId="0" borderId="11" xfId="69" applyNumberFormat="1" applyFont="1" applyBorder="1" applyAlignment="1" applyProtection="1">
      <alignment horizontal="right"/>
      <protection/>
    </xf>
    <xf numFmtId="177" fontId="3" fillId="0" borderId="0" xfId="66" applyNumberFormat="1" applyFont="1" applyProtection="1">
      <alignment/>
      <protection/>
    </xf>
    <xf numFmtId="177" fontId="7" fillId="0" borderId="0" xfId="66" applyNumberFormat="1" applyFont="1" applyFill="1" applyProtection="1">
      <alignment/>
      <protection/>
    </xf>
    <xf numFmtId="9" fontId="3" fillId="0" borderId="0" xfId="66" applyNumberFormat="1" applyFont="1" applyAlignment="1" applyProtection="1">
      <alignment horizontal="center"/>
      <protection/>
    </xf>
    <xf numFmtId="174" fontId="3" fillId="0" borderId="0" xfId="66" applyNumberFormat="1" applyFont="1" applyAlignment="1" applyProtection="1">
      <alignment horizontal="left"/>
      <protection/>
    </xf>
    <xf numFmtId="0" fontId="3" fillId="0" borderId="13" xfId="66" applyFont="1" applyBorder="1" applyProtection="1">
      <alignment/>
      <protection/>
    </xf>
    <xf numFmtId="0" fontId="3" fillId="0" borderId="13" xfId="66" applyFont="1" applyBorder="1" applyAlignment="1" applyProtection="1">
      <alignment horizontal="right"/>
      <protection/>
    </xf>
    <xf numFmtId="174" fontId="3" fillId="0" borderId="13" xfId="66" applyNumberFormat="1" applyFont="1" applyBorder="1" applyProtection="1">
      <alignment/>
      <protection/>
    </xf>
    <xf numFmtId="176" fontId="7" fillId="0" borderId="0" xfId="66" applyNumberFormat="1" applyFont="1" applyFill="1" applyProtection="1">
      <alignment/>
      <protection/>
    </xf>
    <xf numFmtId="0" fontId="2" fillId="0" borderId="0" xfId="66" applyFont="1" applyFill="1" applyProtection="1">
      <alignment/>
      <protection/>
    </xf>
    <xf numFmtId="0" fontId="2" fillId="0" borderId="0" xfId="66" applyFont="1" applyFill="1" applyAlignment="1" applyProtection="1">
      <alignment horizontal="right"/>
      <protection/>
    </xf>
    <xf numFmtId="174" fontId="2" fillId="0" borderId="0" xfId="66" applyNumberFormat="1" applyFont="1" applyFill="1" applyProtection="1">
      <alignment/>
      <protection/>
    </xf>
    <xf numFmtId="177" fontId="7" fillId="0" borderId="0" xfId="66" applyNumberFormat="1" applyFont="1" applyFill="1" applyBorder="1" applyProtection="1">
      <alignment/>
      <protection/>
    </xf>
    <xf numFmtId="176" fontId="7" fillId="0" borderId="13" xfId="66" applyNumberFormat="1" applyFont="1" applyFill="1" applyBorder="1" applyProtection="1">
      <alignment/>
      <protection/>
    </xf>
    <xf numFmtId="174" fontId="3" fillId="0" borderId="0" xfId="66" applyNumberFormat="1" applyFont="1" applyBorder="1" applyProtection="1">
      <alignment/>
      <protection/>
    </xf>
    <xf numFmtId="176" fontId="7" fillId="0" borderId="14" xfId="66" applyNumberFormat="1" applyFont="1" applyFill="1" applyBorder="1" applyProtection="1">
      <alignment/>
      <protection/>
    </xf>
    <xf numFmtId="0" fontId="3" fillId="0" borderId="14" xfId="66" applyFont="1" applyBorder="1" applyProtection="1">
      <alignment/>
      <protection/>
    </xf>
    <xf numFmtId="9" fontId="3" fillId="0" borderId="0" xfId="66" applyNumberFormat="1" applyFont="1" applyFill="1" applyAlignment="1" applyProtection="1">
      <alignment horizontal="center"/>
      <protection/>
    </xf>
    <xf numFmtId="9" fontId="3" fillId="0" borderId="0" xfId="66" applyNumberFormat="1" applyFont="1" applyFill="1" applyBorder="1" applyAlignment="1" applyProtection="1">
      <alignment horizontal="center"/>
      <protection/>
    </xf>
    <xf numFmtId="9" fontId="3" fillId="0" borderId="13" xfId="66" applyNumberFormat="1" applyFont="1" applyFill="1" applyBorder="1" applyAlignment="1" applyProtection="1">
      <alignment horizontal="center"/>
      <protection/>
    </xf>
    <xf numFmtId="9" fontId="3" fillId="0" borderId="14" xfId="66" applyNumberFormat="1" applyFont="1" applyFill="1" applyBorder="1" applyAlignment="1" applyProtection="1">
      <alignment horizontal="center"/>
      <protection/>
    </xf>
    <xf numFmtId="3" fontId="13" fillId="0" borderId="0" xfId="69" applyNumberFormat="1" applyFont="1" applyFill="1" applyBorder="1" applyAlignment="1" applyProtection="1">
      <alignment vertical="center"/>
      <protection/>
    </xf>
    <xf numFmtId="10" fontId="14" fillId="0" borderId="0" xfId="69" applyNumberFormat="1" applyFont="1" applyFill="1" applyBorder="1" applyAlignment="1" applyProtection="1">
      <alignment horizontal="right" vertical="center"/>
      <protection/>
    </xf>
    <xf numFmtId="0" fontId="5" fillId="0" borderId="0" xfId="69" applyFont="1" applyBorder="1" applyAlignment="1" applyProtection="1">
      <alignment horizontal="left"/>
      <protection/>
    </xf>
    <xf numFmtId="0" fontId="6" fillId="0" borderId="15" xfId="69" applyFont="1" applyFill="1" applyBorder="1" applyAlignment="1" applyProtection="1">
      <alignment vertical="center"/>
      <protection/>
    </xf>
    <xf numFmtId="0" fontId="13" fillId="0" borderId="11" xfId="69" applyFont="1" applyFill="1" applyBorder="1" applyAlignment="1" applyProtection="1">
      <alignment vertical="center"/>
      <protection/>
    </xf>
    <xf numFmtId="0" fontId="6" fillId="0" borderId="11" xfId="69" applyFont="1" applyFill="1" applyBorder="1" applyAlignment="1" applyProtection="1">
      <alignment vertical="center"/>
      <protection/>
    </xf>
    <xf numFmtId="172" fontId="10" fillId="34" borderId="15" xfId="69" applyNumberFormat="1" applyFont="1" applyFill="1" applyBorder="1" applyAlignment="1" applyProtection="1">
      <alignment horizontal="left" vertical="center"/>
      <protection/>
    </xf>
    <xf numFmtId="0" fontId="10" fillId="34" borderId="15" xfId="69" applyFont="1" applyFill="1" applyBorder="1" applyAlignment="1" applyProtection="1">
      <alignment vertical="center"/>
      <protection/>
    </xf>
    <xf numFmtId="172" fontId="5" fillId="0" borderId="16" xfId="69" applyNumberFormat="1" applyFont="1" applyFill="1" applyBorder="1" applyAlignment="1" applyProtection="1">
      <alignment horizontal="left"/>
      <protection/>
    </xf>
    <xf numFmtId="0" fontId="5" fillId="0" borderId="16" xfId="69" applyFont="1" applyFill="1" applyBorder="1" applyAlignment="1" applyProtection="1">
      <alignment/>
      <protection/>
    </xf>
    <xf numFmtId="172" fontId="5" fillId="0" borderId="17" xfId="69" applyNumberFormat="1" applyFont="1" applyFill="1" applyBorder="1" applyAlignment="1" applyProtection="1">
      <alignment horizontal="left"/>
      <protection/>
    </xf>
    <xf numFmtId="0" fontId="5" fillId="0" borderId="17" xfId="69" applyFont="1" applyFill="1" applyBorder="1" applyAlignment="1" applyProtection="1">
      <alignment/>
      <protection/>
    </xf>
    <xf numFmtId="173" fontId="5" fillId="0" borderId="16" xfId="69" applyNumberFormat="1" applyFont="1" applyFill="1" applyBorder="1" applyAlignment="1" applyProtection="1">
      <alignment horizontal="left"/>
      <protection/>
    </xf>
    <xf numFmtId="0" fontId="5" fillId="0" borderId="16" xfId="69" applyFont="1" applyFill="1" applyBorder="1" applyProtection="1">
      <alignment/>
      <protection/>
    </xf>
    <xf numFmtId="0" fontId="5" fillId="0" borderId="17" xfId="69" applyFont="1" applyBorder="1" applyAlignment="1" applyProtection="1">
      <alignment horizontal="left"/>
      <protection/>
    </xf>
    <xf numFmtId="0" fontId="5" fillId="0" borderId="17" xfId="69" applyFont="1" applyBorder="1" applyProtection="1">
      <alignment/>
      <protection/>
    </xf>
    <xf numFmtId="3" fontId="5" fillId="0" borderId="18" xfId="69" applyNumberFormat="1" applyFont="1" applyFill="1" applyBorder="1" applyProtection="1">
      <alignment/>
      <protection/>
    </xf>
    <xf numFmtId="9" fontId="5" fillId="0" borderId="18" xfId="69" applyNumberFormat="1" applyFont="1" applyBorder="1" applyAlignment="1" applyProtection="1">
      <alignment horizontal="right"/>
      <protection/>
    </xf>
    <xf numFmtId="3" fontId="14" fillId="0" borderId="0" xfId="69" applyNumberFormat="1" applyFont="1" applyFill="1" applyBorder="1" applyAlignment="1" applyProtection="1">
      <alignment horizontal="right" vertical="center"/>
      <protection/>
    </xf>
    <xf numFmtId="170" fontId="3" fillId="0" borderId="0" xfId="66" applyNumberFormat="1" applyFont="1" applyProtection="1">
      <alignment/>
      <protection/>
    </xf>
    <xf numFmtId="170" fontId="3" fillId="0" borderId="13" xfId="66" applyNumberFormat="1" applyFont="1" applyBorder="1" applyProtection="1">
      <alignment/>
      <protection/>
    </xf>
    <xf numFmtId="170" fontId="2" fillId="0" borderId="0" xfId="66" applyNumberFormat="1" applyFont="1" applyFill="1" applyProtection="1">
      <alignment/>
      <protection/>
    </xf>
    <xf numFmtId="170" fontId="3" fillId="0" borderId="0" xfId="66" applyNumberFormat="1" applyFont="1" applyBorder="1" applyProtection="1">
      <alignment/>
      <protection/>
    </xf>
    <xf numFmtId="0" fontId="2" fillId="34" borderId="0" xfId="66" applyFont="1" applyFill="1" applyProtection="1">
      <alignment/>
      <protection/>
    </xf>
    <xf numFmtId="0" fontId="2" fillId="34" borderId="0" xfId="66" applyFont="1" applyFill="1" applyAlignment="1" applyProtection="1">
      <alignment horizontal="right"/>
      <protection/>
    </xf>
    <xf numFmtId="174" fontId="2" fillId="34" borderId="0" xfId="66" applyNumberFormat="1" applyFont="1" applyFill="1" applyProtection="1">
      <alignment/>
      <protection/>
    </xf>
    <xf numFmtId="0" fontId="3" fillId="34" borderId="0" xfId="66" applyFont="1" applyFill="1" applyProtection="1">
      <alignment/>
      <protection/>
    </xf>
    <xf numFmtId="177" fontId="20" fillId="34" borderId="0" xfId="66" applyNumberFormat="1" applyFont="1" applyFill="1" applyProtection="1">
      <alignment/>
      <protection/>
    </xf>
    <xf numFmtId="170" fontId="2" fillId="34" borderId="0" xfId="66" applyNumberFormat="1" applyFont="1" applyFill="1" applyProtection="1">
      <alignment/>
      <protection/>
    </xf>
    <xf numFmtId="3" fontId="9" fillId="34" borderId="19" xfId="69" applyNumberFormat="1" applyFont="1" applyFill="1" applyBorder="1" applyAlignment="1" applyProtection="1">
      <alignment/>
      <protection/>
    </xf>
    <xf numFmtId="3" fontId="9" fillId="0" borderId="0" xfId="69" applyNumberFormat="1" applyFont="1" applyBorder="1" applyAlignment="1" applyProtection="1">
      <alignment horizontal="right"/>
      <protection/>
    </xf>
    <xf numFmtId="3" fontId="9" fillId="0" borderId="0" xfId="69" applyNumberFormat="1" applyFont="1" applyBorder="1" applyAlignment="1" applyProtection="1">
      <alignment/>
      <protection/>
    </xf>
    <xf numFmtId="3" fontId="9" fillId="34" borderId="20" xfId="69" applyNumberFormat="1" applyFont="1" applyFill="1" applyBorder="1" applyAlignment="1" applyProtection="1">
      <alignment/>
      <protection/>
    </xf>
    <xf numFmtId="0" fontId="9" fillId="0" borderId="0" xfId="69" applyFont="1" applyFill="1" applyBorder="1" applyAlignment="1" applyProtection="1">
      <alignment/>
      <protection/>
    </xf>
    <xf numFmtId="3" fontId="9" fillId="34" borderId="21" xfId="69" applyNumberFormat="1" applyFont="1" applyFill="1" applyBorder="1" applyAlignment="1" applyProtection="1">
      <alignment/>
      <protection/>
    </xf>
    <xf numFmtId="4" fontId="3" fillId="34" borderId="0" xfId="66" applyNumberFormat="1" applyFont="1" applyFill="1" applyAlignment="1" applyProtection="1">
      <alignment vertical="center"/>
      <protection/>
    </xf>
    <xf numFmtId="3" fontId="9" fillId="34" borderId="22" xfId="69" applyNumberFormat="1" applyFont="1" applyFill="1" applyBorder="1" applyAlignment="1" applyProtection="1">
      <alignment/>
      <protection/>
    </xf>
    <xf numFmtId="9" fontId="5" fillId="35" borderId="23" xfId="69" applyNumberFormat="1" applyFont="1" applyFill="1" applyBorder="1" applyAlignment="1" applyProtection="1">
      <alignment horizontal="right"/>
      <protection locked="0"/>
    </xf>
    <xf numFmtId="9" fontId="5" fillId="35" borderId="18" xfId="69" applyNumberFormat="1" applyFont="1" applyFill="1" applyBorder="1" applyAlignment="1" applyProtection="1">
      <alignment horizontal="right"/>
      <protection locked="0"/>
    </xf>
    <xf numFmtId="9" fontId="6" fillId="0" borderId="18" xfId="69" applyNumberFormat="1" applyFont="1" applyBorder="1" applyAlignment="1" applyProtection="1">
      <alignment horizontal="right"/>
      <protection/>
    </xf>
    <xf numFmtId="9" fontId="5" fillId="0" borderId="18" xfId="69" applyNumberFormat="1" applyFont="1" applyFill="1" applyBorder="1" applyAlignment="1" applyProtection="1">
      <alignment horizontal="right"/>
      <protection/>
    </xf>
    <xf numFmtId="3" fontId="5" fillId="34" borderId="18" xfId="69" applyNumberFormat="1" applyFont="1" applyFill="1" applyBorder="1" applyAlignment="1" applyProtection="1">
      <alignment vertical="center"/>
      <protection/>
    </xf>
    <xf numFmtId="0" fontId="10" fillId="0" borderId="0" xfId="69" applyFont="1" applyBorder="1" applyAlignment="1" applyProtection="1">
      <alignment horizontal="left"/>
      <protection/>
    </xf>
    <xf numFmtId="0" fontId="5" fillId="0" borderId="0" xfId="69" applyFont="1" applyFill="1" applyBorder="1" applyAlignment="1" applyProtection="1">
      <alignment vertical="center"/>
      <protection/>
    </xf>
    <xf numFmtId="0" fontId="15" fillId="0" borderId="0" xfId="69" applyFont="1" applyFill="1" applyBorder="1" applyAlignment="1" applyProtection="1">
      <alignment vertical="center"/>
      <protection/>
    </xf>
    <xf numFmtId="0" fontId="19" fillId="34" borderId="0" xfId="69" applyFont="1" applyFill="1" applyBorder="1" applyAlignment="1" applyProtection="1">
      <alignment vertical="center"/>
      <protection/>
    </xf>
    <xf numFmtId="170" fontId="2" fillId="34" borderId="0" xfId="69" applyNumberFormat="1" applyFont="1" applyFill="1" applyBorder="1" applyAlignment="1" applyProtection="1">
      <alignment horizontal="right" vertical="center"/>
      <protection/>
    </xf>
    <xf numFmtId="9" fontId="2" fillId="34" borderId="0" xfId="69" applyNumberFormat="1" applyFont="1" applyFill="1" applyBorder="1" applyAlignment="1" applyProtection="1">
      <alignment vertical="center"/>
      <protection/>
    </xf>
    <xf numFmtId="0" fontId="19" fillId="0" borderId="0" xfId="69" applyFont="1" applyFill="1" applyBorder="1" applyAlignment="1" applyProtection="1">
      <alignment vertical="center"/>
      <protection/>
    </xf>
    <xf numFmtId="3" fontId="5" fillId="35" borderId="23" xfId="69" applyNumberFormat="1" applyFont="1" applyFill="1" applyBorder="1" applyAlignment="1" applyProtection="1">
      <alignment vertical="center"/>
      <protection locked="0"/>
    </xf>
    <xf numFmtId="3" fontId="5" fillId="35" borderId="18" xfId="69" applyNumberFormat="1" applyFont="1" applyFill="1" applyBorder="1" applyAlignment="1" applyProtection="1">
      <alignment vertical="center"/>
      <protection locked="0"/>
    </xf>
    <xf numFmtId="3" fontId="5" fillId="35" borderId="18" xfId="69" applyNumberFormat="1" applyFont="1" applyFill="1" applyBorder="1" applyAlignment="1" applyProtection="1">
      <alignment/>
      <protection locked="0"/>
    </xf>
    <xf numFmtId="3" fontId="5" fillId="35" borderId="18" xfId="69" applyNumberFormat="1" applyFont="1" applyFill="1" applyBorder="1" applyProtection="1">
      <alignment/>
      <protection locked="0"/>
    </xf>
    <xf numFmtId="1" fontId="4" fillId="35" borderId="11" xfId="46" applyNumberFormat="1" applyFont="1" applyFill="1" applyBorder="1" applyAlignment="1" applyProtection="1">
      <alignment horizontal="center" vertical="center"/>
      <protection locked="0"/>
    </xf>
    <xf numFmtId="1" fontId="4" fillId="35" borderId="12" xfId="46" applyNumberFormat="1" applyFont="1" applyFill="1" applyBorder="1" applyAlignment="1" applyProtection="1">
      <alignment horizontal="center" vertical="center"/>
      <protection locked="0"/>
    </xf>
    <xf numFmtId="1" fontId="5" fillId="35" borderId="0" xfId="46" applyNumberFormat="1" applyFont="1" applyFill="1" applyBorder="1" applyAlignment="1" applyProtection="1">
      <alignment horizontal="center" vertical="center"/>
      <protection locked="0"/>
    </xf>
    <xf numFmtId="184" fontId="5" fillId="0" borderId="16" xfId="69" applyNumberFormat="1" applyFont="1" applyFill="1" applyBorder="1" applyAlignment="1" applyProtection="1">
      <alignment horizontal="right"/>
      <protection/>
    </xf>
    <xf numFmtId="170" fontId="5" fillId="35" borderId="18" xfId="69" applyNumberFormat="1" applyFont="1" applyFill="1" applyBorder="1" applyProtection="1">
      <alignment/>
      <protection locked="0"/>
    </xf>
    <xf numFmtId="184" fontId="5" fillId="0" borderId="24" xfId="69" applyNumberFormat="1" applyFont="1" applyFill="1" applyBorder="1" applyAlignment="1" applyProtection="1">
      <alignment horizontal="right"/>
      <protection/>
    </xf>
    <xf numFmtId="184" fontId="5" fillId="0" borderId="17" xfId="69" applyNumberFormat="1" applyFont="1" applyFill="1" applyBorder="1" applyAlignment="1" applyProtection="1">
      <alignment horizontal="right"/>
      <protection/>
    </xf>
    <xf numFmtId="170" fontId="5" fillId="35" borderId="18" xfId="69" applyNumberFormat="1" applyFont="1" applyFill="1" applyBorder="1" applyAlignment="1" applyProtection="1">
      <alignment vertical="center"/>
      <protection locked="0"/>
    </xf>
    <xf numFmtId="9" fontId="5" fillId="0" borderId="0" xfId="69" applyNumberFormat="1" applyFont="1" applyFill="1" applyBorder="1" applyAlignment="1" applyProtection="1">
      <alignment horizontal="center" vertical="center"/>
      <protection/>
    </xf>
    <xf numFmtId="3" fontId="6" fillId="0" borderId="0" xfId="69" applyNumberFormat="1" applyFont="1" applyFill="1" applyBorder="1" applyAlignment="1" applyProtection="1">
      <alignment vertical="top" wrapText="1"/>
      <protection/>
    </xf>
    <xf numFmtId="0" fontId="3" fillId="0" borderId="0" xfId="67" applyAlignment="1" applyProtection="1">
      <alignment vertical="center"/>
      <protection/>
    </xf>
    <xf numFmtId="0" fontId="3" fillId="0" borderId="0" xfId="67" applyFont="1" applyAlignment="1" applyProtection="1">
      <alignment vertical="center"/>
      <protection/>
    </xf>
    <xf numFmtId="0" fontId="3" fillId="0" borderId="0" xfId="67" applyFont="1" applyFill="1" applyAlignment="1" applyProtection="1">
      <alignment vertical="center"/>
      <protection/>
    </xf>
    <xf numFmtId="0" fontId="2" fillId="34" borderId="13" xfId="67" applyFont="1" applyFill="1" applyBorder="1" applyAlignment="1" applyProtection="1">
      <alignment vertical="center"/>
      <protection/>
    </xf>
    <xf numFmtId="0" fontId="3" fillId="34" borderId="13" xfId="67" applyFont="1" applyFill="1" applyBorder="1" applyAlignment="1" applyProtection="1">
      <alignment horizontal="right" vertical="center"/>
      <protection/>
    </xf>
    <xf numFmtId="0" fontId="3" fillId="0" borderId="0" xfId="67" applyFill="1" applyAlignment="1" applyProtection="1">
      <alignment vertical="center"/>
      <protection/>
    </xf>
    <xf numFmtId="0" fontId="2" fillId="0" borderId="0" xfId="67" applyFont="1" applyFill="1" applyBorder="1" applyAlignment="1" applyProtection="1">
      <alignment vertical="center"/>
      <protection/>
    </xf>
    <xf numFmtId="0" fontId="3" fillId="0" borderId="0" xfId="67" applyFill="1" applyBorder="1" applyAlignment="1" applyProtection="1">
      <alignment vertical="center"/>
      <protection/>
    </xf>
    <xf numFmtId="1" fontId="4" fillId="0" borderId="0" xfId="46" applyNumberFormat="1" applyFont="1" applyBorder="1" applyAlignment="1" applyProtection="1">
      <alignment horizontal="center" vertical="center"/>
      <protection/>
    </xf>
    <xf numFmtId="0" fontId="4" fillId="0" borderId="0" xfId="46" applyFont="1" applyBorder="1" applyAlignment="1" applyProtection="1">
      <alignment horizontal="center" vertical="center"/>
      <protection/>
    </xf>
    <xf numFmtId="0" fontId="4" fillId="0" borderId="11" xfId="46" applyFont="1" applyBorder="1" applyAlignment="1" applyProtection="1">
      <alignment horizontal="center" vertical="center"/>
      <protection/>
    </xf>
    <xf numFmtId="0" fontId="4" fillId="0" borderId="12" xfId="46" applyFont="1" applyBorder="1" applyAlignment="1" applyProtection="1">
      <alignment horizontal="center" vertical="center"/>
      <protection/>
    </xf>
    <xf numFmtId="1" fontId="4" fillId="0" borderId="0" xfId="46" applyNumberFormat="1" applyFont="1" applyFill="1" applyBorder="1" applyAlignment="1" applyProtection="1">
      <alignment horizontal="center" vertical="center"/>
      <protection/>
    </xf>
    <xf numFmtId="1" fontId="5" fillId="0" borderId="0" xfId="46" applyNumberFormat="1" applyFont="1" applyBorder="1" applyAlignment="1" applyProtection="1">
      <alignment horizontal="center" vertical="center"/>
      <protection/>
    </xf>
    <xf numFmtId="1" fontId="5" fillId="0" borderId="0" xfId="46" applyNumberFormat="1" applyFont="1" applyFill="1" applyBorder="1" applyAlignment="1" applyProtection="1">
      <alignment horizontal="center" vertical="center"/>
      <protection/>
    </xf>
    <xf numFmtId="1" fontId="5" fillId="34" borderId="0" xfId="46" applyNumberFormat="1" applyFont="1" applyFill="1" applyBorder="1" applyAlignment="1" applyProtection="1">
      <alignment horizontal="center" vertical="center"/>
      <protection/>
    </xf>
    <xf numFmtId="0" fontId="2" fillId="0" borderId="0" xfId="67" applyFont="1" applyAlignment="1" applyProtection="1">
      <alignment vertical="center"/>
      <protection/>
    </xf>
    <xf numFmtId="0" fontId="9" fillId="0" borderId="0" xfId="67" applyFont="1" applyAlignment="1" applyProtection="1">
      <alignment vertical="center"/>
      <protection/>
    </xf>
    <xf numFmtId="174" fontId="2" fillId="0" borderId="0" xfId="58" applyNumberFormat="1" applyFont="1" applyFill="1" applyAlignment="1" applyProtection="1">
      <alignment horizontal="right" vertical="center"/>
      <protection/>
    </xf>
    <xf numFmtId="0" fontId="3" fillId="0" borderId="11" xfId="67" applyFont="1" applyBorder="1" applyAlignment="1" applyProtection="1">
      <alignment vertical="center"/>
      <protection/>
    </xf>
    <xf numFmtId="0" fontId="3" fillId="0" borderId="11" xfId="67" applyFont="1" applyFill="1" applyBorder="1" applyAlignment="1" applyProtection="1">
      <alignment vertical="center"/>
      <protection/>
    </xf>
    <xf numFmtId="174" fontId="2" fillId="0" borderId="11" xfId="67" applyNumberFormat="1" applyFont="1" applyFill="1" applyBorder="1" applyAlignment="1" applyProtection="1">
      <alignment horizontal="right" vertical="center"/>
      <protection/>
    </xf>
    <xf numFmtId="0" fontId="3" fillId="0" borderId="0" xfId="67" applyFont="1" applyFill="1" applyBorder="1" applyAlignment="1" applyProtection="1">
      <alignment vertical="center"/>
      <protection/>
    </xf>
    <xf numFmtId="174" fontId="2" fillId="0" borderId="0" xfId="67" applyNumberFormat="1" applyFont="1" applyFill="1" applyBorder="1" applyAlignment="1" applyProtection="1">
      <alignment horizontal="right" vertical="center"/>
      <protection/>
    </xf>
    <xf numFmtId="0" fontId="63" fillId="0" borderId="0" xfId="67" applyFont="1" applyAlignment="1" applyProtection="1">
      <alignment vertical="center"/>
      <protection/>
    </xf>
    <xf numFmtId="177" fontId="3" fillId="0" borderId="0" xfId="67" applyNumberFormat="1" applyFont="1" applyFill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63" fillId="0" borderId="11" xfId="67" applyFont="1" applyBorder="1" applyAlignment="1" applyProtection="1">
      <alignment vertical="center"/>
      <protection/>
    </xf>
    <xf numFmtId="177" fontId="3" fillId="0" borderId="11" xfId="67" applyNumberFormat="1" applyFont="1" applyFill="1" applyBorder="1" applyAlignment="1" applyProtection="1">
      <alignment vertical="center"/>
      <protection/>
    </xf>
    <xf numFmtId="0" fontId="3" fillId="0" borderId="0" xfId="67" applyFont="1" applyAlignment="1" applyProtection="1">
      <alignment horizontal="left" vertical="center"/>
      <protection/>
    </xf>
    <xf numFmtId="10" fontId="3" fillId="0" borderId="0" xfId="67" applyNumberFormat="1" applyFont="1" applyFill="1" applyBorder="1" applyAlignment="1" applyProtection="1">
      <alignment horizontal="right" vertical="center"/>
      <protection/>
    </xf>
    <xf numFmtId="177" fontId="9" fillId="0" borderId="0" xfId="67" applyNumberFormat="1" applyFont="1" applyFill="1" applyBorder="1" applyAlignment="1" applyProtection="1">
      <alignment vertical="center"/>
      <protection/>
    </xf>
    <xf numFmtId="0" fontId="64" fillId="36" borderId="0" xfId="69" applyFont="1" applyFill="1" applyAlignment="1" applyProtection="1">
      <alignment horizontal="left" vertical="center"/>
      <protection/>
    </xf>
    <xf numFmtId="0" fontId="65" fillId="36" borderId="0" xfId="69" applyFont="1" applyFill="1" applyBorder="1" applyAlignment="1" applyProtection="1">
      <alignment vertical="center"/>
      <protection/>
    </xf>
    <xf numFmtId="3" fontId="66" fillId="36" borderId="0" xfId="69" applyNumberFormat="1" applyFont="1" applyFill="1" applyBorder="1" applyAlignment="1" applyProtection="1">
      <alignment horizontal="center" vertical="center"/>
      <protection/>
    </xf>
    <xf numFmtId="170" fontId="11" fillId="36" borderId="0" xfId="67" applyNumberFormat="1" applyFont="1" applyFill="1" applyAlignment="1" applyProtection="1">
      <alignment horizontal="right" vertical="center"/>
      <protection/>
    </xf>
    <xf numFmtId="0" fontId="64" fillId="36" borderId="0" xfId="66" applyFont="1" applyFill="1" applyProtection="1">
      <alignment/>
      <protection/>
    </xf>
    <xf numFmtId="0" fontId="64" fillId="36" borderId="0" xfId="66" applyFont="1" applyFill="1" applyAlignment="1" applyProtection="1">
      <alignment horizontal="right"/>
      <protection/>
    </xf>
    <xf numFmtId="174" fontId="64" fillId="36" borderId="0" xfId="66" applyNumberFormat="1" applyFont="1" applyFill="1" applyProtection="1">
      <alignment/>
      <protection/>
    </xf>
    <xf numFmtId="0" fontId="67" fillId="36" borderId="0" xfId="66" applyFont="1" applyFill="1" applyProtection="1">
      <alignment/>
      <protection/>
    </xf>
    <xf numFmtId="176" fontId="68" fillId="36" borderId="0" xfId="66" applyNumberFormat="1" applyFont="1" applyFill="1" applyProtection="1">
      <alignment/>
      <protection/>
    </xf>
    <xf numFmtId="9" fontId="67" fillId="36" borderId="0" xfId="66" applyNumberFormat="1" applyFont="1" applyFill="1" applyAlignment="1" applyProtection="1">
      <alignment horizontal="center"/>
      <protection/>
    </xf>
    <xf numFmtId="170" fontId="64" fillId="36" borderId="25" xfId="69" applyNumberFormat="1" applyFont="1" applyFill="1" applyBorder="1" applyAlignment="1" applyProtection="1">
      <alignment horizontal="right" vertical="center"/>
      <protection/>
    </xf>
    <xf numFmtId="3" fontId="9" fillId="0" borderId="23" xfId="69" applyNumberFormat="1" applyFont="1" applyFill="1" applyBorder="1" applyAlignment="1" applyProtection="1">
      <alignment/>
      <protection/>
    </xf>
    <xf numFmtId="0" fontId="21" fillId="0" borderId="0" xfId="69" applyFont="1" applyFill="1" applyBorder="1" applyProtection="1">
      <alignment/>
      <protection/>
    </xf>
    <xf numFmtId="0" fontId="3" fillId="0" borderId="0" xfId="66" applyFont="1" applyBorder="1" applyAlignment="1" applyProtection="1">
      <alignment horizontal="right"/>
      <protection/>
    </xf>
    <xf numFmtId="0" fontId="22" fillId="0" borderId="0" xfId="69" applyFont="1" applyAlignment="1" applyProtection="1">
      <alignment horizontal="left"/>
      <protection/>
    </xf>
    <xf numFmtId="0" fontId="21" fillId="0" borderId="0" xfId="69" applyFont="1" applyProtection="1">
      <alignment/>
      <protection/>
    </xf>
    <xf numFmtId="0" fontId="21" fillId="0" borderId="0" xfId="69" applyFont="1" applyFill="1" applyProtection="1">
      <alignment/>
      <protection/>
    </xf>
    <xf numFmtId="10" fontId="21" fillId="0" borderId="0" xfId="69" applyNumberFormat="1" applyFont="1" applyAlignment="1" applyProtection="1">
      <alignment horizontal="right"/>
      <protection/>
    </xf>
    <xf numFmtId="3" fontId="21" fillId="0" borderId="0" xfId="69" applyNumberFormat="1" applyFont="1" applyAlignment="1" applyProtection="1">
      <alignment horizontal="right"/>
      <protection/>
    </xf>
    <xf numFmtId="0" fontId="64" fillId="36" borderId="0" xfId="66" applyFont="1" applyFill="1" applyBorder="1" applyProtection="1">
      <alignment/>
      <protection/>
    </xf>
    <xf numFmtId="0" fontId="64" fillId="36" borderId="0" xfId="66" applyFont="1" applyFill="1" applyBorder="1" applyAlignment="1" applyProtection="1">
      <alignment horizontal="right"/>
      <protection/>
    </xf>
    <xf numFmtId="174" fontId="64" fillId="36" borderId="0" xfId="66" applyNumberFormat="1" applyFont="1" applyFill="1" applyBorder="1" applyProtection="1">
      <alignment/>
      <protection/>
    </xf>
    <xf numFmtId="0" fontId="67" fillId="36" borderId="0" xfId="66" applyFont="1" applyFill="1" applyBorder="1" applyProtection="1">
      <alignment/>
      <protection/>
    </xf>
    <xf numFmtId="176" fontId="68" fillId="36" borderId="0" xfId="66" applyNumberFormat="1" applyFont="1" applyFill="1" applyBorder="1" applyProtection="1">
      <alignment/>
      <protection/>
    </xf>
    <xf numFmtId="9" fontId="67" fillId="36" borderId="0" xfId="66" applyNumberFormat="1" applyFont="1" applyFill="1" applyBorder="1" applyAlignment="1" applyProtection="1">
      <alignment horizontal="center"/>
      <protection/>
    </xf>
    <xf numFmtId="170" fontId="64" fillId="36" borderId="0" xfId="66" applyNumberFormat="1" applyFont="1" applyFill="1" applyBorder="1" applyProtection="1">
      <alignment/>
      <protection/>
    </xf>
    <xf numFmtId="184" fontId="5" fillId="0" borderId="15" xfId="69" applyNumberFormat="1" applyFont="1" applyFill="1" applyBorder="1" applyAlignment="1" applyProtection="1">
      <alignment horizontal="right" vertical="center"/>
      <protection/>
    </xf>
    <xf numFmtId="184" fontId="5" fillId="0" borderId="0" xfId="69" applyNumberFormat="1" applyFont="1" applyFill="1" applyBorder="1" applyAlignment="1" applyProtection="1">
      <alignment horizontal="right"/>
      <protection/>
    </xf>
    <xf numFmtId="184" fontId="5" fillId="0" borderId="0" xfId="69" applyNumberFormat="1" applyFont="1" applyFill="1" applyBorder="1" applyAlignment="1" applyProtection="1">
      <alignment horizontal="right" vertical="center"/>
      <protection/>
    </xf>
    <xf numFmtId="10" fontId="2" fillId="0" borderId="0" xfId="67" applyNumberFormat="1" applyFont="1" applyFill="1" applyBorder="1" applyAlignment="1" applyProtection="1">
      <alignment horizontal="right" vertical="center"/>
      <protection/>
    </xf>
    <xf numFmtId="10" fontId="3" fillId="35" borderId="23" xfId="67" applyNumberFormat="1" applyFont="1" applyFill="1" applyBorder="1" applyAlignment="1" applyProtection="1">
      <alignment horizontal="right" vertical="center"/>
      <protection locked="0"/>
    </xf>
    <xf numFmtId="10" fontId="3" fillId="35" borderId="18" xfId="67" applyNumberFormat="1" applyFont="1" applyFill="1" applyBorder="1" applyAlignment="1" applyProtection="1">
      <alignment horizontal="right" vertical="center"/>
      <protection locked="0"/>
    </xf>
    <xf numFmtId="10" fontId="3" fillId="35" borderId="26" xfId="67" applyNumberFormat="1" applyFont="1" applyFill="1" applyBorder="1" applyAlignment="1" applyProtection="1">
      <alignment horizontal="right" vertical="center"/>
      <protection locked="0"/>
    </xf>
    <xf numFmtId="10" fontId="5" fillId="0" borderId="0" xfId="69" applyNumberFormat="1" applyFont="1" applyProtection="1">
      <alignment/>
      <protection/>
    </xf>
    <xf numFmtId="10" fontId="3" fillId="34" borderId="0" xfId="66" applyNumberFormat="1" applyFont="1" applyFill="1" applyProtection="1">
      <alignment/>
      <protection/>
    </xf>
    <xf numFmtId="10" fontId="3" fillId="0" borderId="0" xfId="66" applyNumberFormat="1" applyFont="1" applyAlignment="1" applyProtection="1">
      <alignment horizontal="center"/>
      <protection/>
    </xf>
    <xf numFmtId="10" fontId="3" fillId="35" borderId="0" xfId="66" applyNumberFormat="1" applyFont="1" applyFill="1" applyAlignment="1" applyProtection="1">
      <alignment horizontal="right"/>
      <protection locked="0"/>
    </xf>
    <xf numFmtId="10" fontId="3" fillId="0" borderId="13" xfId="66" applyNumberFormat="1" applyFont="1" applyBorder="1" applyAlignment="1" applyProtection="1">
      <alignment horizontal="center"/>
      <protection/>
    </xf>
    <xf numFmtId="10" fontId="3" fillId="0" borderId="0" xfId="66" applyNumberFormat="1" applyFont="1" applyBorder="1" applyAlignment="1" applyProtection="1">
      <alignment horizontal="center"/>
      <protection/>
    </xf>
    <xf numFmtId="10" fontId="3" fillId="0" borderId="14" xfId="66" applyNumberFormat="1" applyFont="1" applyBorder="1" applyAlignment="1" applyProtection="1">
      <alignment horizontal="center"/>
      <protection/>
    </xf>
    <xf numFmtId="0" fontId="2" fillId="34" borderId="0" xfId="69" applyFont="1" applyFill="1" applyAlignment="1" applyProtection="1">
      <alignment vertical="center"/>
      <protection/>
    </xf>
    <xf numFmtId="0" fontId="3" fillId="0" borderId="0" xfId="66" applyFont="1" applyAlignment="1" applyProtection="1">
      <alignment/>
      <protection/>
    </xf>
    <xf numFmtId="0" fontId="9" fillId="0" borderId="0" xfId="69" applyFont="1" applyFill="1" applyBorder="1" applyProtection="1">
      <alignment/>
      <protection/>
    </xf>
    <xf numFmtId="191" fontId="9" fillId="35" borderId="27" xfId="69" applyNumberFormat="1" applyFont="1" applyFill="1" applyBorder="1" applyProtection="1">
      <alignment/>
      <protection locked="0"/>
    </xf>
    <xf numFmtId="192" fontId="3" fillId="35" borderId="0" xfId="67" applyNumberFormat="1" applyFont="1" applyFill="1" applyAlignment="1" applyProtection="1">
      <alignment horizontal="right" vertical="center"/>
      <protection locked="0"/>
    </xf>
    <xf numFmtId="3" fontId="5" fillId="0" borderId="0" xfId="69" applyNumberFormat="1" applyFont="1" applyFill="1" applyAlignment="1" applyProtection="1">
      <alignment horizontal="right"/>
      <protection/>
    </xf>
    <xf numFmtId="0" fontId="0" fillId="0" borderId="0" xfId="0" applyFill="1" applyBorder="1" applyAlignment="1">
      <alignment/>
    </xf>
    <xf numFmtId="190" fontId="2" fillId="34" borderId="0" xfId="58" applyNumberFormat="1" applyFont="1" applyFill="1" applyAlignment="1" applyProtection="1">
      <alignment horizontal="right" vertical="center"/>
      <protection/>
    </xf>
    <xf numFmtId="170" fontId="10" fillId="0" borderId="0" xfId="66" applyNumberFormat="1" applyFont="1" applyFill="1" applyBorder="1" applyAlignment="1" applyProtection="1">
      <alignment vertical="center"/>
      <protection/>
    </xf>
    <xf numFmtId="170" fontId="0" fillId="0" borderId="0" xfId="0" applyNumberFormat="1" applyAlignment="1" applyProtection="1">
      <alignment/>
      <protection/>
    </xf>
    <xf numFmtId="170" fontId="64" fillId="36" borderId="0" xfId="66" applyNumberFormat="1" applyFont="1" applyFill="1" applyProtection="1">
      <alignment/>
      <protection/>
    </xf>
    <xf numFmtId="10" fontId="5" fillId="0" borderId="15" xfId="69" applyNumberFormat="1" applyFont="1" applyFill="1" applyBorder="1" applyAlignment="1" applyProtection="1">
      <alignment horizontal="right" vertical="center"/>
      <protection/>
    </xf>
    <xf numFmtId="170" fontId="9" fillId="34" borderId="15" xfId="69" applyNumberFormat="1" applyFont="1" applyFill="1" applyBorder="1" applyAlignment="1" applyProtection="1">
      <alignment/>
      <protection/>
    </xf>
    <xf numFmtId="10" fontId="5" fillId="0" borderId="0" xfId="69" applyNumberFormat="1" applyFont="1" applyFill="1" applyBorder="1" applyAlignment="1" applyProtection="1">
      <alignment horizontal="center"/>
      <protection/>
    </xf>
    <xf numFmtId="177" fontId="3" fillId="0" borderId="0" xfId="67" applyNumberFormat="1" applyFont="1" applyBorder="1" applyAlignment="1" applyProtection="1">
      <alignment vertical="center"/>
      <protection/>
    </xf>
    <xf numFmtId="170" fontId="2" fillId="34" borderId="13" xfId="67" applyNumberFormat="1" applyFont="1" applyFill="1" applyBorder="1" applyAlignment="1" applyProtection="1">
      <alignment vertical="center"/>
      <protection/>
    </xf>
    <xf numFmtId="177" fontId="10" fillId="0" borderId="0" xfId="67" applyNumberFormat="1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177" fontId="8" fillId="0" borderId="0" xfId="67" applyNumberFormat="1" applyFont="1" applyBorder="1" applyAlignment="1" applyProtection="1">
      <alignment horizontal="center" vertical="center"/>
      <protection/>
    </xf>
    <xf numFmtId="170" fontId="9" fillId="34" borderId="11" xfId="66" applyNumberFormat="1" applyFont="1" applyFill="1" applyBorder="1" applyAlignment="1" applyProtection="1">
      <alignment vertical="center"/>
      <protection/>
    </xf>
    <xf numFmtId="10" fontId="5" fillId="0" borderId="28" xfId="69" applyNumberFormat="1" applyFont="1" applyBorder="1" applyAlignment="1" applyProtection="1">
      <alignment horizontal="right"/>
      <protection/>
    </xf>
    <xf numFmtId="170" fontId="10" fillId="34" borderId="28" xfId="66" applyNumberFormat="1" applyFont="1" applyFill="1" applyBorder="1" applyAlignment="1" applyProtection="1">
      <alignment vertical="center"/>
      <protection/>
    </xf>
    <xf numFmtId="9" fontId="5" fillId="35" borderId="0" xfId="58" applyFont="1" applyFill="1" applyBorder="1" applyAlignment="1" applyProtection="1">
      <alignment horizontal="right" vertical="center"/>
      <protection locked="0"/>
    </xf>
    <xf numFmtId="170" fontId="3" fillId="0" borderId="0" xfId="67" applyNumberFormat="1" applyFont="1" applyBorder="1" applyAlignment="1" applyProtection="1">
      <alignment vertical="center"/>
      <protection/>
    </xf>
    <xf numFmtId="170" fontId="10" fillId="0" borderId="0" xfId="67" applyNumberFormat="1" applyFont="1" applyFill="1" applyBorder="1" applyAlignment="1" applyProtection="1">
      <alignment vertical="center"/>
      <protection/>
    </xf>
    <xf numFmtId="170" fontId="5" fillId="0" borderId="0" xfId="69" applyNumberFormat="1" applyFont="1" applyFill="1" applyBorder="1" applyProtection="1">
      <alignment/>
      <protection/>
    </xf>
    <xf numFmtId="170" fontId="0" fillId="0" borderId="0" xfId="0" applyNumberFormat="1" applyBorder="1" applyAlignment="1" applyProtection="1">
      <alignment/>
      <protection/>
    </xf>
    <xf numFmtId="190" fontId="21" fillId="0" borderId="0" xfId="58" applyNumberFormat="1" applyFont="1" applyAlignment="1" applyProtection="1">
      <alignment/>
      <protection/>
    </xf>
    <xf numFmtId="0" fontId="5" fillId="0" borderId="24" xfId="69" applyFont="1" applyFill="1" applyBorder="1" applyProtection="1">
      <alignment/>
      <protection/>
    </xf>
    <xf numFmtId="43" fontId="5" fillId="0" borderId="0" xfId="53" applyFont="1" applyFill="1" applyBorder="1" applyAlignment="1" applyProtection="1">
      <alignment/>
      <protection/>
    </xf>
    <xf numFmtId="193" fontId="0" fillId="0" borderId="0" xfId="58" applyNumberFormat="1" applyFont="1" applyBorder="1" applyAlignment="1" applyProtection="1">
      <alignment/>
      <protection/>
    </xf>
    <xf numFmtId="190" fontId="2" fillId="0" borderId="0" xfId="58" applyNumberFormat="1" applyFont="1" applyFill="1" applyAlignment="1" applyProtection="1">
      <alignment horizontal="left" vertical="center"/>
      <protection/>
    </xf>
    <xf numFmtId="170" fontId="2" fillId="34" borderId="0" xfId="66" applyNumberFormat="1" applyFont="1" applyFill="1" applyAlignment="1" applyProtection="1">
      <alignment horizontal="right"/>
      <protection/>
    </xf>
    <xf numFmtId="198" fontId="5" fillId="35" borderId="18" xfId="69" applyNumberFormat="1" applyFont="1" applyFill="1" applyBorder="1" applyProtection="1">
      <alignment/>
      <protection locked="0"/>
    </xf>
    <xf numFmtId="198" fontId="5" fillId="35" borderId="18" xfId="69" applyNumberFormat="1" applyFont="1" applyFill="1" applyBorder="1" applyAlignment="1" applyProtection="1">
      <alignment vertical="center"/>
      <protection locked="0"/>
    </xf>
    <xf numFmtId="177" fontId="3" fillId="0" borderId="0" xfId="67" applyNumberFormat="1" applyFont="1" applyFill="1" applyBorder="1" applyAlignment="1" applyProtection="1">
      <alignment vertical="center"/>
      <protection/>
    </xf>
    <xf numFmtId="0" fontId="69" fillId="0" borderId="0" xfId="67" applyFont="1" applyFill="1" applyBorder="1" applyAlignment="1" applyProtection="1">
      <alignment horizontal="center" vertical="center"/>
      <protection/>
    </xf>
    <xf numFmtId="10" fontId="69" fillId="0" borderId="0" xfId="58" applyNumberFormat="1" applyFont="1" applyFill="1" applyAlignment="1" applyProtection="1">
      <alignment vertical="center"/>
      <protection/>
    </xf>
    <xf numFmtId="10" fontId="70" fillId="0" borderId="0" xfId="58" applyNumberFormat="1" applyFont="1" applyFill="1" applyAlignment="1" applyProtection="1">
      <alignment vertical="center"/>
      <protection/>
    </xf>
    <xf numFmtId="10" fontId="70" fillId="0" borderId="11" xfId="58" applyNumberFormat="1" applyFont="1" applyFill="1" applyBorder="1" applyAlignment="1" applyProtection="1">
      <alignment vertical="center"/>
      <protection/>
    </xf>
    <xf numFmtId="0" fontId="5" fillId="0" borderId="29" xfId="69" applyFont="1" applyBorder="1" applyAlignment="1" applyProtection="1">
      <alignment horizontal="left"/>
      <protection/>
    </xf>
    <xf numFmtId="1" fontId="5" fillId="0" borderId="15" xfId="69" applyNumberFormat="1" applyFont="1" applyFill="1" applyBorder="1" applyAlignment="1" applyProtection="1">
      <alignment horizontal="left"/>
      <protection/>
    </xf>
    <xf numFmtId="1" fontId="5" fillId="0" borderId="29" xfId="69" applyNumberFormat="1" applyFont="1" applyFill="1" applyBorder="1" applyAlignment="1" applyProtection="1">
      <alignment horizontal="left"/>
      <protection/>
    </xf>
    <xf numFmtId="1" fontId="10" fillId="34" borderId="0" xfId="69" applyNumberFormat="1" applyFont="1" applyFill="1" applyBorder="1" applyAlignment="1" applyProtection="1">
      <alignment horizontal="left" vertical="center"/>
      <protection/>
    </xf>
    <xf numFmtId="10" fontId="16" fillId="0" borderId="0" xfId="69" applyNumberFormat="1" applyFont="1" applyBorder="1" applyAlignment="1" applyProtection="1">
      <alignment horizontal="left" wrapText="1"/>
      <protection/>
    </xf>
  </cellXfs>
  <cellStyles count="66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Dezimal 2" xfId="43"/>
    <cellStyle name="Dezimal 2 2" xfId="44"/>
    <cellStyle name="Dezimal 2 2 2" xfId="45"/>
    <cellStyle name="Dezimal_T00003 2" xfId="46"/>
    <cellStyle name="Eingabe" xfId="47"/>
    <cellStyle name="Ergebnis" xfId="48"/>
    <cellStyle name="Erklärender Text" xfId="49"/>
    <cellStyle name="Euro" xfId="50"/>
    <cellStyle name="graue hinterlegung" xfId="51"/>
    <cellStyle name="Gut" xfId="52"/>
    <cellStyle name="Comma" xfId="53"/>
    <cellStyle name="Komma 2" xfId="54"/>
    <cellStyle name="Hyperlink" xfId="55"/>
    <cellStyle name="Neutral" xfId="56"/>
    <cellStyle name="Notiz" xfId="57"/>
    <cellStyle name="Percent" xfId="58"/>
    <cellStyle name="Prozent 2" xfId="59"/>
    <cellStyle name="Prozent 3" xfId="60"/>
    <cellStyle name="Schlecht" xfId="61"/>
    <cellStyle name="Standard 2" xfId="62"/>
    <cellStyle name="Standard 2 2" xfId="63"/>
    <cellStyle name="Standard 3" xfId="64"/>
    <cellStyle name="Standard 3 2" xfId="65"/>
    <cellStyle name="Standard 3 3" xfId="66"/>
    <cellStyle name="Standard 4" xfId="67"/>
    <cellStyle name="Standard 5" xfId="68"/>
    <cellStyle name="Standard_K.Schätzung 2" xfId="69"/>
    <cellStyle name="Überschrift" xfId="70"/>
    <cellStyle name="Überschrift 1" xfId="71"/>
    <cellStyle name="Überschrift 2" xfId="72"/>
    <cellStyle name="Überschrift 3" xfId="73"/>
    <cellStyle name="Überschrift 4" xfId="74"/>
    <cellStyle name="Verknüpfte Zelle" xfId="75"/>
    <cellStyle name="Currency" xfId="76"/>
    <cellStyle name="Currency [0]" xfId="77"/>
    <cellStyle name="Warnender Text" xfId="78"/>
    <cellStyle name="Zelle überprüfen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</xdr:colOff>
      <xdr:row>44</xdr:row>
      <xdr:rowOff>85725</xdr:rowOff>
    </xdr:from>
    <xdr:to>
      <xdr:col>9</xdr:col>
      <xdr:colOff>495300</xdr:colOff>
      <xdr:row>63</xdr:row>
      <xdr:rowOff>76200</xdr:rowOff>
    </xdr:to>
    <xdr:grpSp>
      <xdr:nvGrpSpPr>
        <xdr:cNvPr id="1" name="Gruppieren 1"/>
        <xdr:cNvGrpSpPr>
          <a:grpSpLocks/>
        </xdr:cNvGrpSpPr>
      </xdr:nvGrpSpPr>
      <xdr:grpSpPr>
        <a:xfrm>
          <a:off x="4838700" y="6257925"/>
          <a:ext cx="1819275" cy="2543175"/>
          <a:chOff x="4881355" y="5347252"/>
          <a:chExt cx="1644513" cy="2804491"/>
        </a:xfrm>
        <a:solidFill>
          <a:srgbClr val="FFFFFF"/>
        </a:solidFill>
      </xdr:grpSpPr>
      <xdr:sp>
        <xdr:nvSpPr>
          <xdr:cNvPr id="2" name="Gerade Verbindung 2"/>
          <xdr:cNvSpPr>
            <a:spLocks/>
          </xdr:cNvSpPr>
        </xdr:nvSpPr>
        <xdr:spPr>
          <a:xfrm>
            <a:off x="6525868" y="5347252"/>
            <a:ext cx="0" cy="136719"/>
          </a:xfrm>
          <a:prstGeom prst="line">
            <a:avLst/>
          </a:prstGeom>
          <a:noFill/>
          <a:ln w="9525" cmpd="sng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Gerade Verbindung 3"/>
          <xdr:cNvSpPr>
            <a:spLocks/>
          </xdr:cNvSpPr>
        </xdr:nvSpPr>
        <xdr:spPr>
          <a:xfrm flipH="1">
            <a:off x="5845862" y="5494488"/>
            <a:ext cx="680006" cy="0"/>
          </a:xfrm>
          <a:prstGeom prst="line">
            <a:avLst/>
          </a:prstGeom>
          <a:noFill/>
          <a:ln w="9525" cmpd="sng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Gerade Verbindung 4"/>
          <xdr:cNvSpPr>
            <a:spLocks/>
          </xdr:cNvSpPr>
        </xdr:nvSpPr>
        <xdr:spPr>
          <a:xfrm>
            <a:off x="5845862" y="5494488"/>
            <a:ext cx="0" cy="2657255"/>
          </a:xfrm>
          <a:prstGeom prst="line">
            <a:avLst/>
          </a:prstGeom>
          <a:noFill/>
          <a:ln w="9525" cmpd="sng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Gerade Verbindung mit Pfeil 5"/>
          <xdr:cNvSpPr>
            <a:spLocks/>
          </xdr:cNvSpPr>
        </xdr:nvSpPr>
        <xdr:spPr>
          <a:xfrm flipH="1">
            <a:off x="4881355" y="8151743"/>
            <a:ext cx="964507" cy="0"/>
          </a:xfrm>
          <a:prstGeom prst="straightConnector1">
            <a:avLst/>
          </a:prstGeom>
          <a:noFill/>
          <a:ln w="9525" cmpd="sng">
            <a:solidFill>
              <a:srgbClr val="7F7F7F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</xdr:colOff>
      <xdr:row>44</xdr:row>
      <xdr:rowOff>85725</xdr:rowOff>
    </xdr:from>
    <xdr:to>
      <xdr:col>9</xdr:col>
      <xdr:colOff>495300</xdr:colOff>
      <xdr:row>63</xdr:row>
      <xdr:rowOff>76200</xdr:rowOff>
    </xdr:to>
    <xdr:grpSp>
      <xdr:nvGrpSpPr>
        <xdr:cNvPr id="1" name="Gruppieren 1"/>
        <xdr:cNvGrpSpPr>
          <a:grpSpLocks/>
        </xdr:cNvGrpSpPr>
      </xdr:nvGrpSpPr>
      <xdr:grpSpPr>
        <a:xfrm>
          <a:off x="4838700" y="6257925"/>
          <a:ext cx="1819275" cy="2543175"/>
          <a:chOff x="4881355" y="5347252"/>
          <a:chExt cx="1644513" cy="2804491"/>
        </a:xfrm>
        <a:solidFill>
          <a:srgbClr val="FFFFFF"/>
        </a:solidFill>
      </xdr:grpSpPr>
      <xdr:sp>
        <xdr:nvSpPr>
          <xdr:cNvPr id="2" name="Gerade Verbindung 2"/>
          <xdr:cNvSpPr>
            <a:spLocks/>
          </xdr:cNvSpPr>
        </xdr:nvSpPr>
        <xdr:spPr>
          <a:xfrm>
            <a:off x="6525868" y="5347252"/>
            <a:ext cx="0" cy="136719"/>
          </a:xfrm>
          <a:prstGeom prst="line">
            <a:avLst/>
          </a:prstGeom>
          <a:noFill/>
          <a:ln w="9525" cmpd="sng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Gerade Verbindung 3"/>
          <xdr:cNvSpPr>
            <a:spLocks/>
          </xdr:cNvSpPr>
        </xdr:nvSpPr>
        <xdr:spPr>
          <a:xfrm flipH="1">
            <a:off x="5845862" y="5494488"/>
            <a:ext cx="680006" cy="0"/>
          </a:xfrm>
          <a:prstGeom prst="line">
            <a:avLst/>
          </a:prstGeom>
          <a:noFill/>
          <a:ln w="9525" cmpd="sng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Gerade Verbindung 4"/>
          <xdr:cNvSpPr>
            <a:spLocks/>
          </xdr:cNvSpPr>
        </xdr:nvSpPr>
        <xdr:spPr>
          <a:xfrm>
            <a:off x="5845862" y="5494488"/>
            <a:ext cx="0" cy="2657255"/>
          </a:xfrm>
          <a:prstGeom prst="line">
            <a:avLst/>
          </a:prstGeom>
          <a:noFill/>
          <a:ln w="9525" cmpd="sng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Gerade Verbindung mit Pfeil 5"/>
          <xdr:cNvSpPr>
            <a:spLocks/>
          </xdr:cNvSpPr>
        </xdr:nvSpPr>
        <xdr:spPr>
          <a:xfrm flipH="1">
            <a:off x="4881355" y="8151743"/>
            <a:ext cx="964507" cy="0"/>
          </a:xfrm>
          <a:prstGeom prst="straightConnector1">
            <a:avLst/>
          </a:prstGeom>
          <a:noFill/>
          <a:ln w="9525" cmpd="sng">
            <a:solidFill>
              <a:srgbClr val="7F7F7F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93"/>
  <sheetViews>
    <sheetView showGridLines="0" tabSelected="1" zoomScale="85" zoomScaleNormal="85" zoomScaleSheetLayoutView="85" zoomScalePageLayoutView="70" workbookViewId="0" topLeftCell="A37">
      <selection activeCell="M58" sqref="M58"/>
    </sheetView>
  </sheetViews>
  <sheetFormatPr defaultColWidth="11.57421875" defaultRowHeight="15"/>
  <cols>
    <col min="1" max="1" width="1.57421875" style="1" customWidth="1"/>
    <col min="2" max="2" width="2.28125" style="7" customWidth="1"/>
    <col min="3" max="3" width="3.28125" style="7" customWidth="1"/>
    <col min="4" max="4" width="33.7109375" style="8" customWidth="1"/>
    <col min="5" max="5" width="8.7109375" style="39" customWidth="1"/>
    <col min="6" max="6" width="6.7109375" style="39" customWidth="1"/>
    <col min="7" max="7" width="15.7109375" style="8" customWidth="1"/>
    <col min="8" max="8" width="12.7109375" style="39" customWidth="1"/>
    <col min="9" max="9" width="7.7109375" style="9" customWidth="1" collapsed="1"/>
    <col min="10" max="10" width="15.7109375" style="10" customWidth="1"/>
    <col min="11" max="11" width="13.140625" style="1" bestFit="1" customWidth="1"/>
    <col min="12" max="16384" width="11.57421875" style="1" customWidth="1"/>
  </cols>
  <sheetData>
    <row r="1" ht="4.5" customHeight="1"/>
    <row r="2" spans="1:10" s="48" customFormat="1" ht="34.5" customHeight="1">
      <c r="A2" s="116" t="s">
        <v>68</v>
      </c>
      <c r="C2" s="13"/>
      <c r="D2" s="76"/>
      <c r="G2" s="49"/>
      <c r="H2" s="49"/>
      <c r="I2" s="253" t="s">
        <v>78</v>
      </c>
      <c r="J2" s="253"/>
    </row>
    <row r="3" spans="1:10" s="11" customFormat="1" ht="6" customHeight="1">
      <c r="A3" s="78"/>
      <c r="B3" s="78"/>
      <c r="C3" s="78"/>
      <c r="D3" s="78"/>
      <c r="E3" s="78"/>
      <c r="F3" s="78"/>
      <c r="G3" s="78"/>
      <c r="H3" s="78"/>
      <c r="I3" s="78"/>
      <c r="J3" s="79"/>
    </row>
    <row r="4" s="11" customFormat="1" ht="6" customHeight="1">
      <c r="J4" s="2"/>
    </row>
    <row r="5" spans="6:10" s="11" customFormat="1" ht="12.75" customHeight="1">
      <c r="F5" s="75" t="s">
        <v>42</v>
      </c>
      <c r="G5" s="40" t="s">
        <v>39</v>
      </c>
      <c r="H5" s="40"/>
      <c r="I5" s="16" t="s">
        <v>18</v>
      </c>
      <c r="J5" s="92" t="s">
        <v>40</v>
      </c>
    </row>
    <row r="6" spans="7:10" s="11" customFormat="1" ht="6" customHeight="1">
      <c r="G6" s="74"/>
      <c r="J6" s="2"/>
    </row>
    <row r="7" spans="1:10" s="12" customFormat="1" ht="12.75" customHeight="1">
      <c r="A7" s="252">
        <v>1</v>
      </c>
      <c r="B7" s="252"/>
      <c r="C7" s="80"/>
      <c r="D7" s="81" t="s">
        <v>0</v>
      </c>
      <c r="E7" s="81"/>
      <c r="F7" s="195">
        <f>G7/$G$40</f>
        <v>0.003</v>
      </c>
      <c r="G7" s="123">
        <v>100000</v>
      </c>
      <c r="H7" s="77"/>
      <c r="I7" s="111">
        <v>1</v>
      </c>
      <c r="J7" s="103">
        <f>G7*I7</f>
        <v>100000</v>
      </c>
    </row>
    <row r="8" spans="2:10" ht="6.75" customHeight="1">
      <c r="B8" s="4"/>
      <c r="C8" s="6"/>
      <c r="D8" s="1"/>
      <c r="E8" s="1"/>
      <c r="F8" s="196"/>
      <c r="G8" s="90"/>
      <c r="H8" s="1"/>
      <c r="I8" s="91"/>
      <c r="J8" s="104"/>
    </row>
    <row r="9" spans="1:10" s="12" customFormat="1" ht="12.75" customHeight="1">
      <c r="A9" s="252">
        <v>2</v>
      </c>
      <c r="B9" s="252"/>
      <c r="C9" s="80"/>
      <c r="D9" s="81" t="s">
        <v>1</v>
      </c>
      <c r="E9" s="81"/>
      <c r="F9" s="195">
        <f>G9/$G$40</f>
        <v>0.258</v>
      </c>
      <c r="G9" s="124">
        <v>9000000</v>
      </c>
      <c r="H9" s="77"/>
      <c r="I9" s="112">
        <v>1</v>
      </c>
      <c r="J9" s="103">
        <f>G9*I9</f>
        <v>9000000</v>
      </c>
    </row>
    <row r="10" spans="2:10" ht="6.75" customHeight="1">
      <c r="B10" s="13"/>
      <c r="C10" s="13"/>
      <c r="D10" s="14"/>
      <c r="E10" s="14"/>
      <c r="F10" s="196"/>
      <c r="G10" s="90"/>
      <c r="H10" s="1"/>
      <c r="I10" s="91"/>
      <c r="J10" s="105"/>
    </row>
    <row r="11" spans="1:10" s="11" customFormat="1" ht="12.75" customHeight="1">
      <c r="A11" s="252">
        <v>3</v>
      </c>
      <c r="B11" s="252"/>
      <c r="C11" s="80"/>
      <c r="D11" s="81" t="s">
        <v>7</v>
      </c>
      <c r="E11" s="81"/>
      <c r="F11" s="195">
        <f>G11/$G$40</f>
        <v>0.204</v>
      </c>
      <c r="G11" s="115">
        <f>SUBTOTAL(9,G12:G19)</f>
        <v>7100000</v>
      </c>
      <c r="H11" s="77"/>
      <c r="I11" s="114"/>
      <c r="J11" s="180"/>
    </row>
    <row r="12" spans="1:10" ht="12.75" customHeight="1">
      <c r="A12" s="250">
        <v>3</v>
      </c>
      <c r="B12" s="250"/>
      <c r="C12" s="82" t="s">
        <v>19</v>
      </c>
      <c r="D12" s="83" t="s">
        <v>20</v>
      </c>
      <c r="E12" s="83"/>
      <c r="F12" s="130"/>
      <c r="G12" s="125">
        <v>900000</v>
      </c>
      <c r="H12" s="77"/>
      <c r="I12" s="112">
        <v>1</v>
      </c>
      <c r="J12" s="110">
        <f aca="true" t="shared" si="0" ref="J12:J19">G12*I12</f>
        <v>900000</v>
      </c>
    </row>
    <row r="13" spans="1:10" ht="12.75" customHeight="1">
      <c r="A13" s="251">
        <v>3</v>
      </c>
      <c r="B13" s="251"/>
      <c r="C13" s="84" t="s">
        <v>21</v>
      </c>
      <c r="D13" s="85" t="s">
        <v>28</v>
      </c>
      <c r="E13" s="85"/>
      <c r="F13" s="133"/>
      <c r="G13" s="125">
        <v>1000000</v>
      </c>
      <c r="H13" s="77"/>
      <c r="I13" s="112">
        <v>1</v>
      </c>
      <c r="J13" s="108">
        <f t="shared" si="0"/>
        <v>1000000</v>
      </c>
    </row>
    <row r="14" spans="1:10" ht="12.75" customHeight="1">
      <c r="A14" s="251">
        <v>3</v>
      </c>
      <c r="B14" s="251"/>
      <c r="C14" s="84" t="s">
        <v>22</v>
      </c>
      <c r="D14" s="85" t="s">
        <v>29</v>
      </c>
      <c r="E14" s="85"/>
      <c r="F14" s="133"/>
      <c r="G14" s="125">
        <v>1000000</v>
      </c>
      <c r="H14" s="77"/>
      <c r="I14" s="112">
        <v>1</v>
      </c>
      <c r="J14" s="106">
        <f t="shared" si="0"/>
        <v>1000000</v>
      </c>
    </row>
    <row r="15" spans="1:10" ht="12.75" customHeight="1">
      <c r="A15" s="251">
        <v>3</v>
      </c>
      <c r="B15" s="251"/>
      <c r="C15" s="84" t="s">
        <v>23</v>
      </c>
      <c r="D15" s="85" t="s">
        <v>30</v>
      </c>
      <c r="E15" s="85"/>
      <c r="F15" s="133"/>
      <c r="G15" s="125">
        <v>1500000</v>
      </c>
      <c r="H15" s="77"/>
      <c r="I15" s="112">
        <v>1</v>
      </c>
      <c r="J15" s="106">
        <f t="shared" si="0"/>
        <v>1500000</v>
      </c>
    </row>
    <row r="16" spans="1:10" ht="12.75" customHeight="1">
      <c r="A16" s="251">
        <v>3</v>
      </c>
      <c r="B16" s="251"/>
      <c r="C16" s="84" t="s">
        <v>24</v>
      </c>
      <c r="D16" s="85" t="s">
        <v>33</v>
      </c>
      <c r="E16" s="85"/>
      <c r="F16" s="133"/>
      <c r="G16" s="125">
        <v>600000</v>
      </c>
      <c r="H16" s="77"/>
      <c r="I16" s="112">
        <v>1</v>
      </c>
      <c r="J16" s="106">
        <f t="shared" si="0"/>
        <v>600000</v>
      </c>
    </row>
    <row r="17" spans="1:10" ht="12.75" customHeight="1">
      <c r="A17" s="251">
        <v>3</v>
      </c>
      <c r="B17" s="251"/>
      <c r="C17" s="84" t="s">
        <v>25</v>
      </c>
      <c r="D17" s="85" t="s">
        <v>31</v>
      </c>
      <c r="E17" s="85"/>
      <c r="F17" s="133"/>
      <c r="G17" s="125">
        <v>1500000</v>
      </c>
      <c r="H17" s="77"/>
      <c r="I17" s="112">
        <v>1</v>
      </c>
      <c r="J17" s="106">
        <f t="shared" si="0"/>
        <v>1500000</v>
      </c>
    </row>
    <row r="18" spans="1:10" ht="12.75" customHeight="1">
      <c r="A18" s="251">
        <v>3</v>
      </c>
      <c r="B18" s="251"/>
      <c r="C18" s="84" t="s">
        <v>26</v>
      </c>
      <c r="D18" s="85" t="s">
        <v>32</v>
      </c>
      <c r="E18" s="85"/>
      <c r="F18" s="133"/>
      <c r="G18" s="125">
        <v>300000</v>
      </c>
      <c r="H18" s="77"/>
      <c r="I18" s="112">
        <v>1</v>
      </c>
      <c r="J18" s="106">
        <f t="shared" si="0"/>
        <v>300000</v>
      </c>
    </row>
    <row r="19" spans="1:10" ht="12.75" customHeight="1">
      <c r="A19" s="251">
        <v>3</v>
      </c>
      <c r="B19" s="251"/>
      <c r="C19" s="84" t="s">
        <v>27</v>
      </c>
      <c r="D19" s="85" t="s">
        <v>8</v>
      </c>
      <c r="E19" s="85"/>
      <c r="F19" s="133"/>
      <c r="G19" s="125">
        <v>300000</v>
      </c>
      <c r="H19" s="77"/>
      <c r="I19" s="112">
        <v>1</v>
      </c>
      <c r="J19" s="106">
        <f t="shared" si="0"/>
        <v>300000</v>
      </c>
    </row>
    <row r="20" spans="2:10" ht="6.75" customHeight="1">
      <c r="B20" s="13"/>
      <c r="C20" s="13"/>
      <c r="D20" s="14"/>
      <c r="E20" s="14"/>
      <c r="F20" s="196"/>
      <c r="G20" s="90"/>
      <c r="H20" s="1"/>
      <c r="I20" s="113"/>
      <c r="J20" s="44"/>
    </row>
    <row r="21" spans="1:10" s="11" customFormat="1" ht="12.75" customHeight="1">
      <c r="A21" s="252">
        <v>4</v>
      </c>
      <c r="B21" s="252"/>
      <c r="C21" s="80"/>
      <c r="D21" s="81" t="s">
        <v>2</v>
      </c>
      <c r="E21" s="81"/>
      <c r="F21" s="195">
        <f>G21/$G$40</f>
        <v>0.187</v>
      </c>
      <c r="G21" s="124">
        <v>6500000</v>
      </c>
      <c r="H21" s="77"/>
      <c r="I21" s="112">
        <v>1</v>
      </c>
      <c r="J21" s="103">
        <f>G21*I21</f>
        <v>6500000</v>
      </c>
    </row>
    <row r="22" spans="2:10" ht="6.75" customHeight="1">
      <c r="B22" s="4"/>
      <c r="C22" s="6"/>
      <c r="D22" s="1"/>
      <c r="E22" s="1"/>
      <c r="F22" s="196"/>
      <c r="G22" s="90"/>
      <c r="H22" s="1"/>
      <c r="I22" s="114"/>
      <c r="J22" s="107"/>
    </row>
    <row r="23" spans="1:10" s="12" customFormat="1" ht="12.75" customHeight="1">
      <c r="A23" s="252">
        <v>5</v>
      </c>
      <c r="B23" s="252"/>
      <c r="C23" s="80"/>
      <c r="D23" s="81" t="s">
        <v>9</v>
      </c>
      <c r="E23" s="81"/>
      <c r="F23" s="195">
        <f>G23/$G$40</f>
        <v>0.047</v>
      </c>
      <c r="G23" s="115">
        <f>SUBTOTAL(9,G24:G26)</f>
        <v>1650000</v>
      </c>
      <c r="H23" s="77"/>
      <c r="I23" s="114"/>
      <c r="J23" s="180"/>
    </row>
    <row r="24" spans="1:10" ht="12.75" customHeight="1">
      <c r="A24" s="250">
        <v>5</v>
      </c>
      <c r="B24" s="250"/>
      <c r="C24" s="86" t="s">
        <v>19</v>
      </c>
      <c r="D24" s="87" t="s">
        <v>76</v>
      </c>
      <c r="E24" s="87"/>
      <c r="F24" s="130"/>
      <c r="G24" s="126">
        <v>600000</v>
      </c>
      <c r="H24" s="77"/>
      <c r="I24" s="112">
        <v>1</v>
      </c>
      <c r="J24" s="108">
        <f>I24*G24</f>
        <v>600000</v>
      </c>
    </row>
    <row r="25" spans="1:10" ht="12.75" customHeight="1">
      <c r="A25" s="249">
        <v>5</v>
      </c>
      <c r="B25" s="249"/>
      <c r="C25" s="88" t="s">
        <v>21</v>
      </c>
      <c r="D25" s="237" t="s">
        <v>77</v>
      </c>
      <c r="E25" s="237"/>
      <c r="F25" s="132"/>
      <c r="G25" s="126">
        <v>1000000</v>
      </c>
      <c r="H25" s="77"/>
      <c r="I25" s="112">
        <v>0.6</v>
      </c>
      <c r="J25" s="108">
        <f>I25*G25</f>
        <v>600000</v>
      </c>
    </row>
    <row r="26" spans="1:10" ht="12.75" customHeight="1">
      <c r="A26" s="249">
        <v>5</v>
      </c>
      <c r="B26" s="249"/>
      <c r="C26" s="88" t="s">
        <v>22</v>
      </c>
      <c r="D26" s="89" t="s">
        <v>41</v>
      </c>
      <c r="E26" s="89"/>
      <c r="F26" s="133"/>
      <c r="G26" s="126">
        <v>50000</v>
      </c>
      <c r="H26" s="77"/>
      <c r="I26" s="112">
        <v>1</v>
      </c>
      <c r="J26" s="108">
        <f>G26*I26</f>
        <v>50000</v>
      </c>
    </row>
    <row r="27" spans="2:10" ht="6.75" customHeight="1">
      <c r="B27" s="13"/>
      <c r="C27" s="13"/>
      <c r="D27" s="14"/>
      <c r="E27" s="14"/>
      <c r="F27" s="196"/>
      <c r="G27" s="90"/>
      <c r="H27" s="1"/>
      <c r="I27" s="91"/>
      <c r="J27" s="105"/>
    </row>
    <row r="28" spans="1:10" s="11" customFormat="1" ht="12.75" customHeight="1">
      <c r="A28" s="252">
        <v>6</v>
      </c>
      <c r="B28" s="252"/>
      <c r="C28" s="80"/>
      <c r="D28" s="81" t="s">
        <v>3</v>
      </c>
      <c r="E28" s="81"/>
      <c r="F28" s="195">
        <f>G28/$G$40</f>
        <v>0.014</v>
      </c>
      <c r="G28" s="124">
        <v>500000</v>
      </c>
      <c r="H28" s="77"/>
      <c r="I28" s="112">
        <v>1</v>
      </c>
      <c r="J28" s="103">
        <f>G28*I28</f>
        <v>500000</v>
      </c>
    </row>
    <row r="29" spans="2:10" ht="6.75" customHeight="1">
      <c r="B29" s="17"/>
      <c r="C29" s="5"/>
      <c r="D29" s="1"/>
      <c r="E29" s="1"/>
      <c r="F29" s="197"/>
      <c r="G29" s="90"/>
      <c r="H29" s="1"/>
      <c r="I29" s="114"/>
      <c r="J29" s="44"/>
    </row>
    <row r="30" spans="1:10" s="12" customFormat="1" ht="12.75" customHeight="1">
      <c r="A30" s="252">
        <v>7</v>
      </c>
      <c r="B30" s="252"/>
      <c r="C30" s="80"/>
      <c r="D30" s="81" t="s">
        <v>12</v>
      </c>
      <c r="E30" s="81"/>
      <c r="F30" s="195">
        <f>G30/$G$40</f>
        <v>0.224</v>
      </c>
      <c r="G30" s="115">
        <f>SUBTOTAL(9,G31:G34)</f>
        <v>7800000</v>
      </c>
      <c r="H30" s="77"/>
      <c r="I30" s="114"/>
      <c r="J30" s="180"/>
    </row>
    <row r="31" spans="1:11" ht="12.75" customHeight="1">
      <c r="A31" s="250">
        <v>7</v>
      </c>
      <c r="B31" s="250"/>
      <c r="C31" s="86" t="s">
        <v>19</v>
      </c>
      <c r="D31" s="87" t="s">
        <v>63</v>
      </c>
      <c r="E31" s="87"/>
      <c r="F31" s="130"/>
      <c r="G31" s="242">
        <v>500000</v>
      </c>
      <c r="H31" s="130"/>
      <c r="I31" s="112">
        <v>0</v>
      </c>
      <c r="J31" s="110">
        <f>G31*I31</f>
        <v>0</v>
      </c>
      <c r="K31" s="44"/>
    </row>
    <row r="32" spans="1:11" ht="12.75" customHeight="1">
      <c r="A32" s="249">
        <v>7</v>
      </c>
      <c r="B32" s="249"/>
      <c r="C32" s="88" t="s">
        <v>21</v>
      </c>
      <c r="D32" s="89" t="s">
        <v>64</v>
      </c>
      <c r="E32" s="89"/>
      <c r="F32" s="132"/>
      <c r="G32" s="242">
        <v>900000</v>
      </c>
      <c r="H32" s="132"/>
      <c r="I32" s="112">
        <v>1</v>
      </c>
      <c r="J32" s="110">
        <f>G32*I32</f>
        <v>900000</v>
      </c>
      <c r="K32" s="44"/>
    </row>
    <row r="33" spans="1:11" ht="12.75" customHeight="1">
      <c r="A33" s="251">
        <v>7</v>
      </c>
      <c r="B33" s="251"/>
      <c r="C33" s="88" t="s">
        <v>22</v>
      </c>
      <c r="D33" s="89" t="s">
        <v>65</v>
      </c>
      <c r="E33" s="89"/>
      <c r="F33" s="133"/>
      <c r="G33" s="242">
        <v>400000</v>
      </c>
      <c r="H33" s="133"/>
      <c r="I33" s="112">
        <v>1</v>
      </c>
      <c r="J33" s="110">
        <f>G33*I33</f>
        <v>400000</v>
      </c>
      <c r="K33" s="44"/>
    </row>
    <row r="34" spans="1:11" ht="12.75" customHeight="1">
      <c r="A34" s="249">
        <v>7</v>
      </c>
      <c r="B34" s="249"/>
      <c r="C34" s="88" t="s">
        <v>23</v>
      </c>
      <c r="D34" s="89" t="s">
        <v>66</v>
      </c>
      <c r="E34" s="89"/>
      <c r="F34" s="133"/>
      <c r="G34" s="243">
        <v>6000000</v>
      </c>
      <c r="H34" s="133"/>
      <c r="I34" s="112">
        <v>1</v>
      </c>
      <c r="J34" s="110">
        <f>G34*I34</f>
        <v>6000000</v>
      </c>
      <c r="K34" s="44"/>
    </row>
    <row r="35" spans="2:10" ht="6.75" customHeight="1">
      <c r="B35" s="13"/>
      <c r="C35" s="13"/>
      <c r="D35" s="14"/>
      <c r="E35" s="14"/>
      <c r="F35" s="197"/>
      <c r="G35" s="90"/>
      <c r="H35" s="1"/>
      <c r="I35" s="91"/>
      <c r="J35" s="105"/>
    </row>
    <row r="36" spans="1:10" s="12" customFormat="1" ht="12.75" customHeight="1">
      <c r="A36" s="252">
        <v>8</v>
      </c>
      <c r="B36" s="252"/>
      <c r="C36" s="80"/>
      <c r="D36" s="81" t="s">
        <v>70</v>
      </c>
      <c r="E36" s="81"/>
      <c r="F36" s="195">
        <f>G36/$G$40</f>
        <v>0.006</v>
      </c>
      <c r="G36" s="124">
        <v>200000</v>
      </c>
      <c r="H36" s="77"/>
      <c r="I36" s="112">
        <v>0</v>
      </c>
      <c r="J36" s="103">
        <f>G36*I36</f>
        <v>0</v>
      </c>
    </row>
    <row r="37" spans="2:10" ht="6.75" customHeight="1">
      <c r="B37" s="13"/>
      <c r="C37" s="13"/>
      <c r="D37" s="14"/>
      <c r="E37" s="14"/>
      <c r="F37" s="197"/>
      <c r="G37" s="90"/>
      <c r="H37" s="1"/>
      <c r="I37" s="113"/>
      <c r="J37" s="44"/>
    </row>
    <row r="38" spans="1:10" s="12" customFormat="1" ht="12.75" customHeight="1">
      <c r="A38" s="252">
        <v>9</v>
      </c>
      <c r="B38" s="252"/>
      <c r="C38" s="80"/>
      <c r="D38" s="81" t="s">
        <v>10</v>
      </c>
      <c r="E38" s="81"/>
      <c r="F38" s="195">
        <f>G38/$G$40</f>
        <v>0.057</v>
      </c>
      <c r="G38" s="124">
        <v>2000000</v>
      </c>
      <c r="H38" s="77"/>
      <c r="I38" s="112">
        <v>0.5</v>
      </c>
      <c r="J38" s="103">
        <f>G38*I38</f>
        <v>1000000</v>
      </c>
    </row>
    <row r="39" spans="2:10" ht="6" customHeight="1">
      <c r="B39" s="41"/>
      <c r="C39" s="13"/>
      <c r="D39" s="14"/>
      <c r="E39" s="1"/>
      <c r="F39" s="43"/>
      <c r="G39" s="14"/>
      <c r="H39" s="1"/>
      <c r="I39" s="18"/>
      <c r="J39" s="15"/>
    </row>
    <row r="40" spans="1:10" s="117" customFormat="1" ht="12.75" customHeight="1">
      <c r="A40" s="209" t="s">
        <v>13</v>
      </c>
      <c r="B40" s="209"/>
      <c r="C40" s="119"/>
      <c r="D40" s="119"/>
      <c r="E40" s="119"/>
      <c r="F40" s="121">
        <f>SUM(F7:F38)</f>
        <v>1</v>
      </c>
      <c r="G40" s="120">
        <f>SUBTOTAL(9,G7:G38)</f>
        <v>34850000</v>
      </c>
      <c r="H40" s="122"/>
      <c r="I40" s="135"/>
      <c r="J40" s="3"/>
    </row>
    <row r="41" spans="2:10" ht="6" customHeight="1">
      <c r="B41" s="41"/>
      <c r="C41" s="13"/>
      <c r="D41" s="14"/>
      <c r="E41" s="1"/>
      <c r="F41" s="43"/>
      <c r="G41" s="14"/>
      <c r="H41" s="1"/>
      <c r="I41" s="18"/>
      <c r="J41" s="15"/>
    </row>
    <row r="42" spans="1:10" s="11" customFormat="1" ht="12.75" customHeight="1">
      <c r="A42" s="252"/>
      <c r="B42" s="252"/>
      <c r="C42" s="80" t="s">
        <v>72</v>
      </c>
      <c r="D42" s="81"/>
      <c r="E42" s="220"/>
      <c r="F42" s="195"/>
      <c r="G42" s="124">
        <v>110000</v>
      </c>
      <c r="H42" s="77"/>
      <c r="I42" s="112">
        <v>1</v>
      </c>
      <c r="J42" s="221">
        <f>G42*I42</f>
        <v>110000</v>
      </c>
    </row>
    <row r="43" spans="2:10" ht="6" customHeight="1">
      <c r="B43" s="41"/>
      <c r="C43" s="13"/>
      <c r="D43" s="14"/>
      <c r="E43" s="1"/>
      <c r="F43" s="43"/>
      <c r="G43" s="14"/>
      <c r="H43" s="1"/>
      <c r="I43" s="18"/>
      <c r="J43" s="15"/>
    </row>
    <row r="44" spans="1:10" s="118" customFormat="1" ht="12.75" customHeight="1">
      <c r="A44" s="169" t="s">
        <v>34</v>
      </c>
      <c r="B44" s="170"/>
      <c r="C44" s="170"/>
      <c r="D44" s="170"/>
      <c r="E44" s="170"/>
      <c r="F44" s="170"/>
      <c r="G44" s="170"/>
      <c r="H44" s="170"/>
      <c r="I44" s="171"/>
      <c r="J44" s="179">
        <f>SUM(J7:J42)</f>
        <v>32860000</v>
      </c>
    </row>
    <row r="45" spans="2:10" s="20" customFormat="1" ht="12.75" customHeight="1">
      <c r="B45" s="22"/>
      <c r="C45" s="22"/>
      <c r="D45" s="21"/>
      <c r="E45" s="42"/>
      <c r="F45" s="42"/>
      <c r="G45" s="21"/>
      <c r="H45" s="42"/>
      <c r="I45" s="136"/>
      <c r="J45" s="136"/>
    </row>
    <row r="46" spans="2:10" ht="9" customHeight="1">
      <c r="B46" s="19"/>
      <c r="J46" s="227"/>
    </row>
    <row r="47" spans="1:10" ht="6" customHeight="1">
      <c r="A47" s="137"/>
      <c r="B47" s="137"/>
      <c r="C47" s="137"/>
      <c r="D47" s="138"/>
      <c r="E47" s="139"/>
      <c r="F47" s="139"/>
      <c r="G47" s="138"/>
      <c r="H47" s="139"/>
      <c r="J47" s="223"/>
    </row>
    <row r="48" spans="1:10" ht="12.75" customHeight="1">
      <c r="A48" s="140" t="s">
        <v>48</v>
      </c>
      <c r="B48" s="140"/>
      <c r="C48" s="140"/>
      <c r="D48" s="141"/>
      <c r="E48" s="141"/>
      <c r="F48" s="141"/>
      <c r="G48" s="141"/>
      <c r="H48" s="141"/>
      <c r="I48" s="140"/>
      <c r="J48" s="224"/>
    </row>
    <row r="49" spans="1:10" ht="6.75" customHeight="1">
      <c r="A49" s="137"/>
      <c r="B49" s="137"/>
      <c r="C49" s="137"/>
      <c r="D49" s="137"/>
      <c r="E49" s="142"/>
      <c r="F49" s="142"/>
      <c r="G49" s="137"/>
      <c r="H49" s="142"/>
      <c r="J49" s="232"/>
    </row>
    <row r="50" spans="1:10" ht="12.75" customHeight="1">
      <c r="A50" s="143" t="s">
        <v>43</v>
      </c>
      <c r="B50" s="144"/>
      <c r="C50" s="144"/>
      <c r="D50" s="144"/>
      <c r="E50" s="144"/>
      <c r="F50" s="144"/>
      <c r="G50" s="144"/>
      <c r="H50" s="144"/>
      <c r="I50" s="50"/>
      <c r="J50" s="232"/>
    </row>
    <row r="51" spans="1:10" ht="12.75" customHeight="1">
      <c r="A51" s="24"/>
      <c r="B51" s="24"/>
      <c r="C51" s="24"/>
      <c r="D51" s="1"/>
      <c r="E51" s="1"/>
      <c r="F51" s="1"/>
      <c r="G51" s="145" t="s">
        <v>5</v>
      </c>
      <c r="H51" s="146" t="s">
        <v>4</v>
      </c>
      <c r="J51" s="233"/>
    </row>
    <row r="52" spans="2:10" ht="12.75" customHeight="1">
      <c r="B52" s="25" t="s">
        <v>36</v>
      </c>
      <c r="C52" s="51"/>
      <c r="D52" s="45"/>
      <c r="E52" s="45"/>
      <c r="F52" s="45"/>
      <c r="G52" s="127">
        <v>5</v>
      </c>
      <c r="H52" s="147" t="s">
        <v>44</v>
      </c>
      <c r="I52" s="18"/>
      <c r="J52" s="233"/>
    </row>
    <row r="53" spans="2:10" ht="12.75" customHeight="1">
      <c r="B53" s="26" t="s">
        <v>37</v>
      </c>
      <c r="C53" s="52"/>
      <c r="D53" s="46"/>
      <c r="E53" s="46"/>
      <c r="F53" s="46"/>
      <c r="G53" s="128">
        <v>4</v>
      </c>
      <c r="H53" s="148" t="s">
        <v>44</v>
      </c>
      <c r="I53" s="18"/>
      <c r="J53" s="233"/>
    </row>
    <row r="54" spans="2:10" ht="12.75" customHeight="1">
      <c r="B54" s="26" t="s">
        <v>38</v>
      </c>
      <c r="C54" s="52"/>
      <c r="D54" s="46"/>
      <c r="E54" s="46"/>
      <c r="F54" s="46"/>
      <c r="G54" s="128">
        <v>2</v>
      </c>
      <c r="H54" s="148" t="s">
        <v>44</v>
      </c>
      <c r="I54" s="18"/>
      <c r="J54" s="233"/>
    </row>
    <row r="55" spans="2:10" ht="12.75" customHeight="1">
      <c r="B55" s="26" t="s">
        <v>67</v>
      </c>
      <c r="C55" s="46"/>
      <c r="D55" s="46"/>
      <c r="E55" s="46"/>
      <c r="F55" s="46"/>
      <c r="G55" s="128">
        <v>1</v>
      </c>
      <c r="H55" s="148" t="s">
        <v>6</v>
      </c>
      <c r="I55" s="18"/>
      <c r="J55" s="233"/>
    </row>
    <row r="56" spans="2:10" ht="12.75" customHeight="1">
      <c r="B56" s="26" t="s">
        <v>45</v>
      </c>
      <c r="C56" s="46"/>
      <c r="D56" s="46"/>
      <c r="E56" s="46"/>
      <c r="F56" s="46"/>
      <c r="G56" s="128">
        <v>2</v>
      </c>
      <c r="H56" s="148" t="s">
        <v>6</v>
      </c>
      <c r="I56" s="18"/>
      <c r="J56" s="233"/>
    </row>
    <row r="57" spans="1:10" ht="4.5" customHeight="1">
      <c r="A57" s="37"/>
      <c r="B57" s="37"/>
      <c r="C57" s="37"/>
      <c r="D57" s="1"/>
      <c r="E57" s="1"/>
      <c r="F57" s="1"/>
      <c r="G57" s="149"/>
      <c r="H57" s="149"/>
      <c r="I57" s="50"/>
      <c r="J57" s="233"/>
    </row>
    <row r="58" spans="2:10" ht="12.75" customHeight="1">
      <c r="B58" s="24" t="s">
        <v>16</v>
      </c>
      <c r="C58" s="1"/>
      <c r="D58" s="150"/>
      <c r="E58" s="151"/>
      <c r="F58" s="151"/>
      <c r="G58" s="129">
        <v>0</v>
      </c>
      <c r="H58" s="151"/>
      <c r="J58" s="233"/>
    </row>
    <row r="59" spans="1:10" ht="4.5" customHeight="1">
      <c r="A59" s="37"/>
      <c r="B59" s="37"/>
      <c r="C59" s="1"/>
      <c r="D59" s="151"/>
      <c r="E59" s="151"/>
      <c r="F59" s="151"/>
      <c r="G59" s="151"/>
      <c r="H59" s="151"/>
      <c r="I59" s="47"/>
      <c r="J59" s="233"/>
    </row>
    <row r="60" spans="2:10" ht="12.75" customHeight="1">
      <c r="B60" s="24" t="s">
        <v>35</v>
      </c>
      <c r="C60" s="1"/>
      <c r="D60" s="150"/>
      <c r="E60" s="151"/>
      <c r="F60" s="151"/>
      <c r="G60" s="152">
        <f>SUM(G52:G58)</f>
        <v>14</v>
      </c>
      <c r="H60" s="151"/>
      <c r="J60" s="233"/>
    </row>
    <row r="61" spans="2:14" ht="12.75" customHeight="1">
      <c r="B61" s="37"/>
      <c r="C61" s="1"/>
      <c r="D61" s="151"/>
      <c r="E61" s="151"/>
      <c r="F61" s="151"/>
      <c r="G61" s="151"/>
      <c r="H61" s="151"/>
      <c r="I61" s="47"/>
      <c r="J61" s="233"/>
      <c r="N61" s="240"/>
    </row>
    <row r="62" spans="1:10" ht="12.75" customHeight="1">
      <c r="A62" s="143" t="s">
        <v>17</v>
      </c>
      <c r="B62" s="143"/>
      <c r="C62" s="144"/>
      <c r="D62" s="144"/>
      <c r="E62" s="144"/>
      <c r="F62" s="144"/>
      <c r="G62" s="144"/>
      <c r="H62" s="144"/>
      <c r="I62" s="222"/>
      <c r="J62" s="234"/>
    </row>
    <row r="63" spans="1:10" ht="4.5" customHeight="1">
      <c r="A63" s="153"/>
      <c r="B63" s="153"/>
      <c r="C63" s="153"/>
      <c r="D63" s="153"/>
      <c r="J63" s="234"/>
    </row>
    <row r="64" spans="1:10" ht="12.75" customHeight="1">
      <c r="A64" s="154" t="s">
        <v>11</v>
      </c>
      <c r="B64" s="154"/>
      <c r="C64" s="1"/>
      <c r="G64" s="172">
        <f>J44</f>
        <v>32860000</v>
      </c>
      <c r="J64" s="234"/>
    </row>
    <row r="65" spans="1:10" ht="7.5" customHeight="1">
      <c r="A65" s="27"/>
      <c r="B65" s="27"/>
      <c r="C65" s="27"/>
      <c r="D65" s="27"/>
      <c r="E65" s="23"/>
      <c r="F65" s="23"/>
      <c r="G65" s="150"/>
      <c r="J65" s="235"/>
    </row>
    <row r="66" spans="1:10" ht="12.75" customHeight="1">
      <c r="A66" s="27" t="s">
        <v>46</v>
      </c>
      <c r="B66" s="27"/>
      <c r="C66" s="27"/>
      <c r="D66" s="1"/>
      <c r="E66" s="1"/>
      <c r="F66" s="1"/>
      <c r="G66" s="109">
        <f>0.0188*G60+1.0219</f>
        <v>1.29</v>
      </c>
      <c r="J66" s="235"/>
    </row>
    <row r="67" spans="1:10" ht="4.5" customHeight="1">
      <c r="A67" s="27"/>
      <c r="B67" s="27"/>
      <c r="C67" s="27"/>
      <c r="D67" s="1"/>
      <c r="E67" s="1"/>
      <c r="F67" s="1"/>
      <c r="G67" s="35"/>
      <c r="J67" s="235"/>
    </row>
    <row r="68" spans="1:10" ht="12.75" customHeight="1">
      <c r="A68" s="210" t="s">
        <v>47</v>
      </c>
      <c r="B68" s="27"/>
      <c r="C68" s="27"/>
      <c r="D68" s="1"/>
      <c r="E68" s="1"/>
      <c r="F68" s="1"/>
      <c r="G68" s="216">
        <f>IF(G64&lt;100000000,(-0.1245*LN(G64)+3.235)*G66/100,(-0.1245*LN(100000000)+3.235)*G66/100)</f>
        <v>0.013934</v>
      </c>
      <c r="J68" s="239"/>
    </row>
    <row r="69" spans="1:10" ht="12.75" customHeight="1">
      <c r="A69" s="211" t="s">
        <v>73</v>
      </c>
      <c r="B69" s="24"/>
      <c r="C69" s="1"/>
      <c r="D69" s="150"/>
      <c r="E69" s="151"/>
      <c r="F69" s="151"/>
      <c r="G69" s="231">
        <v>0.2</v>
      </c>
      <c r="H69" s="151"/>
      <c r="J69" s="225"/>
    </row>
    <row r="70" spans="1:10" ht="7.5" customHeight="1">
      <c r="A70" s="27"/>
      <c r="B70" s="27"/>
      <c r="C70" s="27"/>
      <c r="D70" s="1"/>
      <c r="E70" s="1"/>
      <c r="F70" s="1"/>
      <c r="G70" s="155"/>
      <c r="H70" s="155"/>
      <c r="J70" s="235"/>
    </row>
    <row r="71" spans="1:11" ht="15" customHeight="1">
      <c r="A71" s="28" t="s">
        <v>74</v>
      </c>
      <c r="B71" s="25"/>
      <c r="C71" s="25"/>
      <c r="D71" s="156"/>
      <c r="E71" s="157"/>
      <c r="F71" s="157"/>
      <c r="G71" s="158"/>
      <c r="H71" s="228">
        <f>ROUND(G64*G68*(1+G69),2)</f>
        <v>549445</v>
      </c>
      <c r="I71" s="53"/>
      <c r="J71" s="1"/>
      <c r="K71" s="238"/>
    </row>
    <row r="72" spans="1:10" ht="12.75" customHeight="1">
      <c r="A72" s="36"/>
      <c r="B72" s="37"/>
      <c r="C72" s="37"/>
      <c r="D72" s="159"/>
      <c r="E72" s="159"/>
      <c r="F72" s="159"/>
      <c r="G72" s="198"/>
      <c r="H72" s="160"/>
      <c r="I72" s="50"/>
      <c r="J72" s="217"/>
    </row>
    <row r="73" spans="1:10" ht="12.75" customHeight="1">
      <c r="A73" s="36"/>
      <c r="B73" s="37"/>
      <c r="C73" s="37"/>
      <c r="D73" s="159"/>
      <c r="E73" s="245" t="s">
        <v>80</v>
      </c>
      <c r="F73" s="1"/>
      <c r="G73" s="145" t="s">
        <v>5</v>
      </c>
      <c r="H73" s="160"/>
      <c r="I73" s="50"/>
      <c r="J73" s="217"/>
    </row>
    <row r="74" spans="1:10" ht="12.75" customHeight="1">
      <c r="A74" s="24" t="s">
        <v>50</v>
      </c>
      <c r="B74" s="138"/>
      <c r="C74" s="161"/>
      <c r="D74" s="1"/>
      <c r="E74" s="246">
        <v>0.26</v>
      </c>
      <c r="F74" s="246"/>
      <c r="G74" s="199">
        <v>0.26</v>
      </c>
      <c r="H74" s="244">
        <f>$H$71*G74</f>
        <v>142856</v>
      </c>
      <c r="I74" s="47"/>
      <c r="J74" s="218"/>
    </row>
    <row r="75" spans="1:10" ht="12.75" customHeight="1">
      <c r="A75" s="24" t="s">
        <v>51</v>
      </c>
      <c r="B75" s="138"/>
      <c r="C75" s="161"/>
      <c r="D75" s="1"/>
      <c r="E75" s="247">
        <v>0.21</v>
      </c>
      <c r="F75" s="247"/>
      <c r="G75" s="200">
        <v>0.21</v>
      </c>
      <c r="H75" s="244">
        <f>$H$71*G75</f>
        <v>115383</v>
      </c>
      <c r="I75" s="47"/>
      <c r="J75" s="218"/>
    </row>
    <row r="76" spans="1:10" ht="12.75" customHeight="1">
      <c r="A76" s="24" t="s">
        <v>52</v>
      </c>
      <c r="B76" s="138"/>
      <c r="C76" s="161"/>
      <c r="D76" s="1"/>
      <c r="E76" s="247">
        <v>0.19</v>
      </c>
      <c r="F76" s="247"/>
      <c r="G76" s="200">
        <v>0.19</v>
      </c>
      <c r="H76" s="244">
        <f>$H$71*G76</f>
        <v>104395</v>
      </c>
      <c r="I76" s="47"/>
      <c r="J76" s="218"/>
    </row>
    <row r="77" spans="1:10" ht="12.75" customHeight="1">
      <c r="A77" s="24" t="s">
        <v>53</v>
      </c>
      <c r="B77" s="138"/>
      <c r="C77" s="161"/>
      <c r="D77" s="1"/>
      <c r="E77" s="247">
        <v>0.26</v>
      </c>
      <c r="F77" s="247"/>
      <c r="G77" s="200">
        <v>0.26</v>
      </c>
      <c r="H77" s="244">
        <f>$H$71*G77</f>
        <v>142856</v>
      </c>
      <c r="I77" s="47"/>
      <c r="J77" s="218"/>
    </row>
    <row r="78" spans="1:10" ht="12.75" customHeight="1">
      <c r="A78" s="25" t="s">
        <v>54</v>
      </c>
      <c r="B78" s="156"/>
      <c r="C78" s="164"/>
      <c r="D78" s="45"/>
      <c r="E78" s="248">
        <v>0.08</v>
      </c>
      <c r="F78" s="248"/>
      <c r="G78" s="201">
        <v>0.08</v>
      </c>
      <c r="H78" s="165">
        <f>$H$71*G78</f>
        <v>43956</v>
      </c>
      <c r="I78" s="47"/>
      <c r="J78" s="218"/>
    </row>
    <row r="79" spans="1:10" ht="12.75" customHeight="1">
      <c r="A79" s="166" t="s">
        <v>55</v>
      </c>
      <c r="B79" s="137"/>
      <c r="C79" s="27"/>
      <c r="D79" s="1"/>
      <c r="E79" s="167"/>
      <c r="F79" s="167"/>
      <c r="G79" s="167">
        <f>SUM(G74:G78)</f>
        <v>1</v>
      </c>
      <c r="H79" s="168">
        <f>SUM(H74:H78)</f>
        <v>549446</v>
      </c>
      <c r="I79" s="229"/>
      <c r="J79" s="230">
        <f>H79</f>
        <v>549446</v>
      </c>
    </row>
    <row r="80" spans="7:10" ht="12.75" customHeight="1">
      <c r="G80" s="202"/>
      <c r="J80" s="218"/>
    </row>
    <row r="81" spans="1:14" ht="12.75" customHeight="1">
      <c r="A81" s="211" t="s">
        <v>71</v>
      </c>
      <c r="G81" s="212">
        <v>0</v>
      </c>
      <c r="H81" s="213">
        <v>0</v>
      </c>
      <c r="J81" s="241">
        <f>G81*H81</f>
        <v>0</v>
      </c>
      <c r="K81" s="214"/>
      <c r="L81" s="215"/>
      <c r="M81" s="215"/>
      <c r="N81" s="215"/>
    </row>
    <row r="82" spans="7:10" ht="12.75" customHeight="1">
      <c r="G82" s="202"/>
      <c r="J82" s="218"/>
    </row>
    <row r="83" spans="1:10" s="29" customFormat="1" ht="12.75">
      <c r="A83" s="97" t="s">
        <v>49</v>
      </c>
      <c r="B83" s="98"/>
      <c r="C83" s="99"/>
      <c r="D83" s="99"/>
      <c r="E83" s="100"/>
      <c r="F83" s="101"/>
      <c r="G83" s="203"/>
      <c r="H83" s="100"/>
      <c r="I83" s="100"/>
      <c r="J83" s="102">
        <f>J79+J81</f>
        <v>549446</v>
      </c>
    </row>
    <row r="84" spans="2:10" s="29" customFormat="1" ht="4.5" customHeight="1">
      <c r="B84" s="30"/>
      <c r="C84" s="31"/>
      <c r="D84" s="31"/>
      <c r="E84" s="54"/>
      <c r="F84" s="55"/>
      <c r="G84" s="204"/>
      <c r="H84" s="70"/>
      <c r="J84" s="93"/>
    </row>
    <row r="85" spans="1:10" s="29" customFormat="1" ht="12.75">
      <c r="A85" s="57" t="s">
        <v>14</v>
      </c>
      <c r="B85" s="30"/>
      <c r="C85" s="31"/>
      <c r="D85" s="31"/>
      <c r="E85" s="65"/>
      <c r="F85" s="65"/>
      <c r="G85" s="205">
        <v>0.04</v>
      </c>
      <c r="H85" s="71"/>
      <c r="I85" s="33"/>
      <c r="J85" s="96">
        <f>ROUND(J83*G85,2)</f>
        <v>21978</v>
      </c>
    </row>
    <row r="86" spans="1:10" s="29" customFormat="1" ht="3" customHeight="1">
      <c r="A86" s="58"/>
      <c r="B86" s="59"/>
      <c r="C86" s="60"/>
      <c r="D86" s="60"/>
      <c r="E86" s="66"/>
      <c r="F86" s="66"/>
      <c r="G86" s="206"/>
      <c r="H86" s="72"/>
      <c r="I86" s="58"/>
      <c r="J86" s="94"/>
    </row>
    <row r="87" spans="2:10" s="29" customFormat="1" ht="3" customHeight="1">
      <c r="B87" s="30"/>
      <c r="C87" s="31"/>
      <c r="D87" s="31"/>
      <c r="E87" s="61"/>
      <c r="F87" s="61"/>
      <c r="G87" s="204"/>
      <c r="H87" s="70"/>
      <c r="J87" s="93"/>
    </row>
    <row r="88" spans="1:10" s="29" customFormat="1" ht="12.75">
      <c r="A88" s="62" t="s">
        <v>56</v>
      </c>
      <c r="B88" s="63"/>
      <c r="C88" s="64"/>
      <c r="D88" s="64"/>
      <c r="E88" s="32"/>
      <c r="F88" s="32"/>
      <c r="G88" s="207"/>
      <c r="H88" s="71"/>
      <c r="I88" s="33"/>
      <c r="J88" s="95">
        <f>SUM(J83:J85)</f>
        <v>571424</v>
      </c>
    </row>
    <row r="89" spans="1:10" s="29" customFormat="1" ht="12.75">
      <c r="A89" s="29" t="s">
        <v>15</v>
      </c>
      <c r="B89" s="30"/>
      <c r="D89" s="31"/>
      <c r="E89" s="61"/>
      <c r="F89" s="61"/>
      <c r="G89" s="34">
        <v>0.2</v>
      </c>
      <c r="H89" s="34"/>
      <c r="J89" s="93">
        <f>ROUND(J88*G89,2)</f>
        <v>114285</v>
      </c>
    </row>
    <row r="90" spans="1:10" s="29" customFormat="1" ht="3" customHeight="1">
      <c r="A90" s="33"/>
      <c r="B90" s="182"/>
      <c r="C90" s="67"/>
      <c r="D90" s="67"/>
      <c r="E90" s="61"/>
      <c r="F90" s="61"/>
      <c r="G90" s="56"/>
      <c r="H90" s="70"/>
      <c r="J90" s="96"/>
    </row>
    <row r="91" spans="1:10" s="29" customFormat="1" ht="12.75">
      <c r="A91" s="173" t="s">
        <v>57</v>
      </c>
      <c r="B91" s="174"/>
      <c r="C91" s="175"/>
      <c r="D91" s="175"/>
      <c r="E91" s="176"/>
      <c r="F91" s="177"/>
      <c r="G91" s="178"/>
      <c r="H91" s="178"/>
      <c r="I91" s="176"/>
      <c r="J91" s="219">
        <f>SUM(J88:J89)</f>
        <v>685709</v>
      </c>
    </row>
    <row r="92" ht="4.5" customHeight="1"/>
    <row r="93" spans="1:10" s="181" customFormat="1" ht="12.75">
      <c r="A93" s="181" t="s">
        <v>69</v>
      </c>
      <c r="B93" s="183"/>
      <c r="C93" s="183"/>
      <c r="D93" s="184"/>
      <c r="E93" s="185"/>
      <c r="F93" s="185"/>
      <c r="G93" s="236">
        <f>J88/G40</f>
        <v>0.016397</v>
      </c>
      <c r="H93" s="185"/>
      <c r="I93" s="186"/>
      <c r="J93" s="187"/>
    </row>
  </sheetData>
  <sheetProtection password="D2DC" sheet="1"/>
  <mergeCells count="26">
    <mergeCell ref="A42:B42"/>
    <mergeCell ref="A25:B25"/>
    <mergeCell ref="A18:B18"/>
    <mergeCell ref="A19:B19"/>
    <mergeCell ref="A24:B24"/>
    <mergeCell ref="I2:J2"/>
    <mergeCell ref="A7:B7"/>
    <mergeCell ref="A9:B9"/>
    <mergeCell ref="A11:B11"/>
    <mergeCell ref="A21:B21"/>
    <mergeCell ref="A23:B23"/>
    <mergeCell ref="A12:B12"/>
    <mergeCell ref="A13:B13"/>
    <mergeCell ref="A14:B14"/>
    <mergeCell ref="A15:B15"/>
    <mergeCell ref="A16:B16"/>
    <mergeCell ref="A17:B17"/>
    <mergeCell ref="A26:B26"/>
    <mergeCell ref="A31:B31"/>
    <mergeCell ref="A32:B32"/>
    <mergeCell ref="A33:B33"/>
    <mergeCell ref="A34:B34"/>
    <mergeCell ref="A38:B38"/>
    <mergeCell ref="A28:B28"/>
    <mergeCell ref="A30:B30"/>
    <mergeCell ref="A36:B36"/>
  </mergeCells>
  <printOptions/>
  <pageMargins left="0.7086614173228347" right="0.7086614173228347" top="0.7480314960629921" bottom="0.7480314960629921" header="0.31496062992125984" footer="0.31496062992125984"/>
  <pageSetup fitToHeight="2" horizontalDpi="600" verticalDpi="600" orientation="portrait" pageOrder="overThenDown" paperSize="9" scale="74" r:id="rId2"/>
  <headerFooter>
    <oddHeader>&amp;L&amp;"Arial,Fett"&amp;K01+045Angebot Projektleitung 2.a&amp;"Arial,Standard"
nach VM.PL.2014&amp;R&amp;"Arial,Standard"&amp;K01+045Version 4
Stand: 07.01.2020</oddHeader>
    <oddFooter>&amp;L&amp;"Arial,Fett"&amp;K01+045LM.VM.2014&amp;"Arial,Standard"  |  Projektleitung 2.a  |  Angebotsformular&amp;R&amp;"Arial,Standard"&amp;K01+045&amp;P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93"/>
  <sheetViews>
    <sheetView showGridLines="0" zoomScale="85" zoomScaleNormal="85" zoomScaleSheetLayoutView="100" zoomScalePageLayoutView="70" workbookViewId="0" topLeftCell="A40">
      <selection activeCell="E73" sqref="E73:F78"/>
    </sheetView>
  </sheetViews>
  <sheetFormatPr defaultColWidth="11.57421875" defaultRowHeight="15"/>
  <cols>
    <col min="1" max="1" width="1.57421875" style="1" customWidth="1"/>
    <col min="2" max="2" width="2.28125" style="7" customWidth="1"/>
    <col min="3" max="3" width="3.28125" style="7" customWidth="1"/>
    <col min="4" max="4" width="33.7109375" style="8" customWidth="1"/>
    <col min="5" max="5" width="8.7109375" style="39" customWidth="1"/>
    <col min="6" max="6" width="6.7109375" style="39" customWidth="1"/>
    <col min="7" max="7" width="15.7109375" style="8" customWidth="1"/>
    <col min="8" max="8" width="12.7109375" style="39" customWidth="1"/>
    <col min="9" max="9" width="7.7109375" style="9" customWidth="1" collapsed="1"/>
    <col min="10" max="10" width="15.7109375" style="10" customWidth="1"/>
    <col min="11" max="16384" width="11.57421875" style="1" customWidth="1"/>
  </cols>
  <sheetData>
    <row r="1" ht="4.5" customHeight="1"/>
    <row r="2" spans="1:10" s="48" customFormat="1" ht="34.5" customHeight="1">
      <c r="A2" s="116" t="s">
        <v>68</v>
      </c>
      <c r="C2" s="13"/>
      <c r="D2" s="76"/>
      <c r="G2" s="49"/>
      <c r="H2" s="49"/>
      <c r="I2" s="253" t="s">
        <v>79</v>
      </c>
      <c r="J2" s="253"/>
    </row>
    <row r="3" spans="1:10" s="11" customFormat="1" ht="6" customHeight="1">
      <c r="A3" s="78"/>
      <c r="B3" s="78"/>
      <c r="C3" s="78"/>
      <c r="D3" s="78"/>
      <c r="E3" s="78"/>
      <c r="F3" s="78"/>
      <c r="G3" s="78"/>
      <c r="H3" s="78"/>
      <c r="I3" s="78"/>
      <c r="J3" s="79"/>
    </row>
    <row r="4" s="11" customFormat="1" ht="6" customHeight="1">
      <c r="J4" s="2"/>
    </row>
    <row r="5" spans="6:10" s="11" customFormat="1" ht="12.75" customHeight="1">
      <c r="F5" s="75" t="s">
        <v>42</v>
      </c>
      <c r="G5" s="40" t="s">
        <v>39</v>
      </c>
      <c r="H5" s="40"/>
      <c r="I5" s="16" t="s">
        <v>18</v>
      </c>
      <c r="J5" s="92" t="s">
        <v>40</v>
      </c>
    </row>
    <row r="6" spans="7:10" s="11" customFormat="1" ht="6" customHeight="1">
      <c r="G6" s="74"/>
      <c r="J6" s="2"/>
    </row>
    <row r="7" spans="1:10" s="12" customFormat="1" ht="12.75" customHeight="1">
      <c r="A7" s="252">
        <v>1</v>
      </c>
      <c r="B7" s="252"/>
      <c r="C7" s="80"/>
      <c r="D7" s="81" t="s">
        <v>0</v>
      </c>
      <c r="E7" s="81"/>
      <c r="F7" s="195">
        <f>G7/$G$40</f>
        <v>0.002</v>
      </c>
      <c r="G7" s="123">
        <v>70000</v>
      </c>
      <c r="H7" s="77"/>
      <c r="I7" s="111">
        <v>1</v>
      </c>
      <c r="J7" s="103">
        <f>G7*I7</f>
        <v>70000</v>
      </c>
    </row>
    <row r="8" spans="2:10" ht="6.75" customHeight="1">
      <c r="B8" s="4"/>
      <c r="C8" s="6"/>
      <c r="D8" s="1"/>
      <c r="E8" s="1"/>
      <c r="F8" s="196"/>
      <c r="G8" s="90"/>
      <c r="H8" s="1"/>
      <c r="I8" s="91"/>
      <c r="J8" s="104"/>
    </row>
    <row r="9" spans="1:10" s="12" customFormat="1" ht="12.75" customHeight="1">
      <c r="A9" s="252">
        <v>2</v>
      </c>
      <c r="B9" s="252"/>
      <c r="C9" s="80"/>
      <c r="D9" s="81" t="s">
        <v>1</v>
      </c>
      <c r="E9" s="81"/>
      <c r="F9" s="195">
        <f>G9/$G$40</f>
        <v>0.257</v>
      </c>
      <c r="G9" s="124">
        <v>9000000</v>
      </c>
      <c r="H9" s="77"/>
      <c r="I9" s="112">
        <v>1</v>
      </c>
      <c r="J9" s="103">
        <f>G9*I9</f>
        <v>9000000</v>
      </c>
    </row>
    <row r="10" spans="2:10" ht="6.75" customHeight="1">
      <c r="B10" s="13"/>
      <c r="C10" s="13"/>
      <c r="D10" s="14"/>
      <c r="E10" s="14"/>
      <c r="F10" s="196"/>
      <c r="G10" s="90"/>
      <c r="H10" s="1"/>
      <c r="I10" s="91"/>
      <c r="J10" s="105"/>
    </row>
    <row r="11" spans="1:10" s="11" customFormat="1" ht="12.75" customHeight="1">
      <c r="A11" s="252">
        <v>3</v>
      </c>
      <c r="B11" s="252"/>
      <c r="C11" s="80"/>
      <c r="D11" s="81" t="s">
        <v>7</v>
      </c>
      <c r="E11" s="81"/>
      <c r="F11" s="195">
        <f>G11/$G$40</f>
        <v>0.203</v>
      </c>
      <c r="G11" s="115">
        <f>SUBTOTAL(9,G12:G19)</f>
        <v>7100000</v>
      </c>
      <c r="H11" s="77"/>
      <c r="I11" s="114"/>
      <c r="J11" s="180"/>
    </row>
    <row r="12" spans="1:10" ht="12.75" customHeight="1">
      <c r="A12" s="250">
        <v>3</v>
      </c>
      <c r="B12" s="250"/>
      <c r="C12" s="82" t="s">
        <v>19</v>
      </c>
      <c r="D12" s="83" t="s">
        <v>20</v>
      </c>
      <c r="E12" s="83"/>
      <c r="F12" s="130"/>
      <c r="G12" s="125">
        <v>900000</v>
      </c>
      <c r="H12" s="77"/>
      <c r="I12" s="112">
        <v>1</v>
      </c>
      <c r="J12" s="110">
        <f aca="true" t="shared" si="0" ref="J12:J19">G12*I12</f>
        <v>900000</v>
      </c>
    </row>
    <row r="13" spans="1:10" ht="12.75" customHeight="1">
      <c r="A13" s="251">
        <v>3</v>
      </c>
      <c r="B13" s="251"/>
      <c r="C13" s="84" t="s">
        <v>21</v>
      </c>
      <c r="D13" s="85" t="s">
        <v>28</v>
      </c>
      <c r="E13" s="85"/>
      <c r="F13" s="133"/>
      <c r="G13" s="125">
        <v>1000000</v>
      </c>
      <c r="H13" s="77"/>
      <c r="I13" s="112">
        <v>1</v>
      </c>
      <c r="J13" s="108">
        <f t="shared" si="0"/>
        <v>1000000</v>
      </c>
    </row>
    <row r="14" spans="1:10" ht="12.75" customHeight="1">
      <c r="A14" s="251">
        <v>3</v>
      </c>
      <c r="B14" s="251"/>
      <c r="C14" s="84" t="s">
        <v>22</v>
      </c>
      <c r="D14" s="85" t="s">
        <v>29</v>
      </c>
      <c r="E14" s="85"/>
      <c r="F14" s="133"/>
      <c r="G14" s="125">
        <v>1000000</v>
      </c>
      <c r="H14" s="77"/>
      <c r="I14" s="112">
        <v>1</v>
      </c>
      <c r="J14" s="106">
        <f t="shared" si="0"/>
        <v>1000000</v>
      </c>
    </row>
    <row r="15" spans="1:10" ht="12.75" customHeight="1">
      <c r="A15" s="251">
        <v>3</v>
      </c>
      <c r="B15" s="251"/>
      <c r="C15" s="84" t="s">
        <v>23</v>
      </c>
      <c r="D15" s="85" t="s">
        <v>30</v>
      </c>
      <c r="E15" s="85"/>
      <c r="F15" s="133"/>
      <c r="G15" s="125">
        <v>1500000</v>
      </c>
      <c r="H15" s="77"/>
      <c r="I15" s="112">
        <v>1</v>
      </c>
      <c r="J15" s="106">
        <f t="shared" si="0"/>
        <v>1500000</v>
      </c>
    </row>
    <row r="16" spans="1:10" ht="12.75" customHeight="1">
      <c r="A16" s="251">
        <v>3</v>
      </c>
      <c r="B16" s="251"/>
      <c r="C16" s="84" t="s">
        <v>24</v>
      </c>
      <c r="D16" s="85" t="s">
        <v>33</v>
      </c>
      <c r="E16" s="85"/>
      <c r="F16" s="133"/>
      <c r="G16" s="125">
        <v>600000</v>
      </c>
      <c r="H16" s="77"/>
      <c r="I16" s="112">
        <v>1</v>
      </c>
      <c r="J16" s="106">
        <f t="shared" si="0"/>
        <v>600000</v>
      </c>
    </row>
    <row r="17" spans="1:10" ht="12.75" customHeight="1">
      <c r="A17" s="251">
        <v>3</v>
      </c>
      <c r="B17" s="251"/>
      <c r="C17" s="84" t="s">
        <v>25</v>
      </c>
      <c r="D17" s="85" t="s">
        <v>31</v>
      </c>
      <c r="E17" s="85"/>
      <c r="F17" s="133"/>
      <c r="G17" s="125">
        <v>1500000</v>
      </c>
      <c r="H17" s="77"/>
      <c r="I17" s="112">
        <v>1</v>
      </c>
      <c r="J17" s="106">
        <f t="shared" si="0"/>
        <v>1500000</v>
      </c>
    </row>
    <row r="18" spans="1:10" ht="12.75" customHeight="1">
      <c r="A18" s="251">
        <v>3</v>
      </c>
      <c r="B18" s="251"/>
      <c r="C18" s="84" t="s">
        <v>26</v>
      </c>
      <c r="D18" s="85" t="s">
        <v>32</v>
      </c>
      <c r="E18" s="85"/>
      <c r="F18" s="133"/>
      <c r="G18" s="125">
        <v>300000</v>
      </c>
      <c r="H18" s="77"/>
      <c r="I18" s="112">
        <v>1</v>
      </c>
      <c r="J18" s="106">
        <f t="shared" si="0"/>
        <v>300000</v>
      </c>
    </row>
    <row r="19" spans="1:10" ht="12.75" customHeight="1">
      <c r="A19" s="251">
        <v>3</v>
      </c>
      <c r="B19" s="251"/>
      <c r="C19" s="84" t="s">
        <v>27</v>
      </c>
      <c r="D19" s="85" t="s">
        <v>8</v>
      </c>
      <c r="E19" s="85"/>
      <c r="F19" s="133"/>
      <c r="G19" s="125">
        <v>300000</v>
      </c>
      <c r="H19" s="77"/>
      <c r="I19" s="112">
        <v>1</v>
      </c>
      <c r="J19" s="106">
        <f t="shared" si="0"/>
        <v>300000</v>
      </c>
    </row>
    <row r="20" spans="2:10" ht="6.75" customHeight="1">
      <c r="B20" s="13"/>
      <c r="C20" s="13"/>
      <c r="D20" s="14"/>
      <c r="E20" s="14"/>
      <c r="F20" s="196"/>
      <c r="G20" s="90"/>
      <c r="H20" s="1"/>
      <c r="I20" s="113"/>
      <c r="J20" s="44"/>
    </row>
    <row r="21" spans="1:10" s="11" customFormat="1" ht="12.75" customHeight="1">
      <c r="A21" s="252">
        <v>4</v>
      </c>
      <c r="B21" s="252"/>
      <c r="C21" s="80"/>
      <c r="D21" s="81" t="s">
        <v>2</v>
      </c>
      <c r="E21" s="81"/>
      <c r="F21" s="195">
        <f>G21/$G$40</f>
        <v>0.186</v>
      </c>
      <c r="G21" s="124">
        <v>6500000</v>
      </c>
      <c r="H21" s="77"/>
      <c r="I21" s="112">
        <v>1</v>
      </c>
      <c r="J21" s="103">
        <f>G21*I21</f>
        <v>6500000</v>
      </c>
    </row>
    <row r="22" spans="2:10" ht="6.75" customHeight="1">
      <c r="B22" s="4"/>
      <c r="C22" s="6"/>
      <c r="D22" s="1"/>
      <c r="E22" s="1"/>
      <c r="F22" s="196"/>
      <c r="G22" s="90"/>
      <c r="H22" s="1"/>
      <c r="I22" s="114"/>
      <c r="J22" s="107"/>
    </row>
    <row r="23" spans="1:10" s="12" customFormat="1" ht="12.75" customHeight="1">
      <c r="A23" s="252">
        <v>5</v>
      </c>
      <c r="B23" s="252"/>
      <c r="C23" s="80"/>
      <c r="D23" s="81" t="s">
        <v>9</v>
      </c>
      <c r="E23" s="81"/>
      <c r="F23" s="195">
        <f>G23/$G$40</f>
        <v>0.047</v>
      </c>
      <c r="G23" s="115">
        <f>SUBTOTAL(9,G24:G26)</f>
        <v>1650000</v>
      </c>
      <c r="H23" s="77"/>
      <c r="I23" s="114"/>
      <c r="J23" s="180"/>
    </row>
    <row r="24" spans="1:10" ht="12.75" customHeight="1">
      <c r="A24" s="250">
        <v>5</v>
      </c>
      <c r="B24" s="250"/>
      <c r="C24" s="86" t="s">
        <v>19</v>
      </c>
      <c r="D24" s="87" t="s">
        <v>76</v>
      </c>
      <c r="E24" s="87"/>
      <c r="F24" s="130"/>
      <c r="G24" s="126">
        <v>600000</v>
      </c>
      <c r="H24" s="77"/>
      <c r="I24" s="112">
        <v>1</v>
      </c>
      <c r="J24" s="108">
        <f>I24*G24</f>
        <v>600000</v>
      </c>
    </row>
    <row r="25" spans="1:10" ht="12.75" customHeight="1">
      <c r="A25" s="249">
        <v>5</v>
      </c>
      <c r="B25" s="249"/>
      <c r="C25" s="88" t="s">
        <v>21</v>
      </c>
      <c r="D25" s="237" t="s">
        <v>77</v>
      </c>
      <c r="E25" s="237"/>
      <c r="F25" s="132"/>
      <c r="G25" s="126">
        <v>1000000</v>
      </c>
      <c r="H25" s="77"/>
      <c r="I25" s="112">
        <v>0.6</v>
      </c>
      <c r="J25" s="108">
        <f>I25*G25</f>
        <v>600000</v>
      </c>
    </row>
    <row r="26" spans="1:10" ht="12.75" customHeight="1">
      <c r="A26" s="249">
        <v>5</v>
      </c>
      <c r="B26" s="249"/>
      <c r="C26" s="88" t="s">
        <v>22</v>
      </c>
      <c r="D26" s="89" t="s">
        <v>41</v>
      </c>
      <c r="E26" s="89"/>
      <c r="F26" s="133"/>
      <c r="G26" s="126">
        <v>50000</v>
      </c>
      <c r="H26" s="77"/>
      <c r="I26" s="112">
        <v>1</v>
      </c>
      <c r="J26" s="108">
        <f>G26*I26</f>
        <v>50000</v>
      </c>
    </row>
    <row r="27" spans="2:10" ht="6.75" customHeight="1">
      <c r="B27" s="13"/>
      <c r="C27" s="13"/>
      <c r="D27" s="14"/>
      <c r="E27" s="14"/>
      <c r="F27" s="196"/>
      <c r="G27" s="90"/>
      <c r="H27" s="1"/>
      <c r="I27" s="91"/>
      <c r="J27" s="105"/>
    </row>
    <row r="28" spans="1:10" s="11" customFormat="1" ht="12.75" customHeight="1">
      <c r="A28" s="252">
        <v>6</v>
      </c>
      <c r="B28" s="252"/>
      <c r="C28" s="80"/>
      <c r="D28" s="81" t="s">
        <v>3</v>
      </c>
      <c r="E28" s="81"/>
      <c r="F28" s="195">
        <f>G28/$G$40</f>
        <v>0.014</v>
      </c>
      <c r="G28" s="124">
        <v>500000</v>
      </c>
      <c r="H28" s="77"/>
      <c r="I28" s="112">
        <v>1</v>
      </c>
      <c r="J28" s="103">
        <f>G28*I28</f>
        <v>500000</v>
      </c>
    </row>
    <row r="29" spans="2:10" ht="6.75" customHeight="1">
      <c r="B29" s="17"/>
      <c r="C29" s="5"/>
      <c r="D29" s="1"/>
      <c r="E29" s="1"/>
      <c r="F29" s="197"/>
      <c r="G29" s="90"/>
      <c r="H29" s="1"/>
      <c r="I29" s="114"/>
      <c r="J29" s="44"/>
    </row>
    <row r="30" spans="1:10" s="12" customFormat="1" ht="12.75" customHeight="1">
      <c r="A30" s="252">
        <v>7</v>
      </c>
      <c r="B30" s="252"/>
      <c r="C30" s="80"/>
      <c r="D30" s="81" t="s">
        <v>12</v>
      </c>
      <c r="E30" s="81"/>
      <c r="F30" s="195">
        <f>G30/$G$40</f>
        <v>0.228</v>
      </c>
      <c r="G30" s="115">
        <f>SUBTOTAL(9,G31:G34)</f>
        <v>8000000</v>
      </c>
      <c r="H30" s="77"/>
      <c r="I30" s="114"/>
      <c r="J30" s="180"/>
    </row>
    <row r="31" spans="1:11" ht="12.75" customHeight="1">
      <c r="A31" s="250">
        <v>7</v>
      </c>
      <c r="B31" s="250"/>
      <c r="C31" s="86" t="s">
        <v>19</v>
      </c>
      <c r="D31" s="87" t="s">
        <v>63</v>
      </c>
      <c r="E31" s="87"/>
      <c r="F31" s="130"/>
      <c r="G31" s="131">
        <v>700000</v>
      </c>
      <c r="H31" s="130"/>
      <c r="I31" s="112">
        <v>0</v>
      </c>
      <c r="J31" s="110">
        <f>G31*I31</f>
        <v>0</v>
      </c>
      <c r="K31" s="44"/>
    </row>
    <row r="32" spans="1:11" ht="12.75" customHeight="1">
      <c r="A32" s="249">
        <v>7</v>
      </c>
      <c r="B32" s="249"/>
      <c r="C32" s="88" t="s">
        <v>21</v>
      </c>
      <c r="D32" s="89" t="s">
        <v>64</v>
      </c>
      <c r="E32" s="89"/>
      <c r="F32" s="132"/>
      <c r="G32" s="131">
        <v>900000</v>
      </c>
      <c r="H32" s="132"/>
      <c r="I32" s="112">
        <v>1</v>
      </c>
      <c r="J32" s="110">
        <f>G32*I32</f>
        <v>900000</v>
      </c>
      <c r="K32" s="44"/>
    </row>
    <row r="33" spans="1:11" ht="12.75" customHeight="1">
      <c r="A33" s="251">
        <v>7</v>
      </c>
      <c r="B33" s="251"/>
      <c r="C33" s="88" t="s">
        <v>22</v>
      </c>
      <c r="D33" s="89" t="s">
        <v>65</v>
      </c>
      <c r="E33" s="89"/>
      <c r="F33" s="133"/>
      <c r="G33" s="131">
        <v>400000</v>
      </c>
      <c r="H33" s="133"/>
      <c r="I33" s="112">
        <v>1</v>
      </c>
      <c r="J33" s="110">
        <f>G33*I33</f>
        <v>400000</v>
      </c>
      <c r="K33" s="44"/>
    </row>
    <row r="34" spans="1:11" ht="12.75" customHeight="1">
      <c r="A34" s="249">
        <v>7</v>
      </c>
      <c r="B34" s="249"/>
      <c r="C34" s="88" t="s">
        <v>23</v>
      </c>
      <c r="D34" s="89" t="s">
        <v>66</v>
      </c>
      <c r="E34" s="89"/>
      <c r="F34" s="133"/>
      <c r="G34" s="134">
        <v>6000000</v>
      </c>
      <c r="H34" s="133"/>
      <c r="I34" s="112">
        <v>1</v>
      </c>
      <c r="J34" s="110">
        <f>G34*I34</f>
        <v>6000000</v>
      </c>
      <c r="K34" s="44"/>
    </row>
    <row r="35" spans="2:10" ht="6.75" customHeight="1">
      <c r="B35" s="13"/>
      <c r="C35" s="13"/>
      <c r="D35" s="14"/>
      <c r="E35" s="14"/>
      <c r="F35" s="197"/>
      <c r="G35" s="90"/>
      <c r="H35" s="1"/>
      <c r="I35" s="91"/>
      <c r="J35" s="105"/>
    </row>
    <row r="36" spans="1:10" s="12" customFormat="1" ht="12.75" customHeight="1">
      <c r="A36" s="252">
        <v>8</v>
      </c>
      <c r="B36" s="252"/>
      <c r="C36" s="80"/>
      <c r="D36" s="81" t="s">
        <v>70</v>
      </c>
      <c r="E36" s="81"/>
      <c r="F36" s="195">
        <f>G36/$G$40</f>
        <v>0.006</v>
      </c>
      <c r="G36" s="124">
        <v>200000</v>
      </c>
      <c r="H36" s="77"/>
      <c r="I36" s="112">
        <v>0</v>
      </c>
      <c r="J36" s="103">
        <f>G36*I36</f>
        <v>0</v>
      </c>
    </row>
    <row r="37" spans="2:10" ht="6.75" customHeight="1">
      <c r="B37" s="13"/>
      <c r="C37" s="13"/>
      <c r="D37" s="14"/>
      <c r="E37" s="14"/>
      <c r="F37" s="197"/>
      <c r="G37" s="90"/>
      <c r="H37" s="1"/>
      <c r="I37" s="113"/>
      <c r="J37" s="44"/>
    </row>
    <row r="38" spans="1:10" s="12" customFormat="1" ht="12.75" customHeight="1">
      <c r="A38" s="252">
        <v>9</v>
      </c>
      <c r="B38" s="252"/>
      <c r="C38" s="80"/>
      <c r="D38" s="81" t="s">
        <v>10</v>
      </c>
      <c r="E38" s="81"/>
      <c r="F38" s="195">
        <f>G38/$G$40</f>
        <v>0.057</v>
      </c>
      <c r="G38" s="124">
        <v>2000000</v>
      </c>
      <c r="H38" s="77"/>
      <c r="I38" s="112">
        <v>0.5</v>
      </c>
      <c r="J38" s="103">
        <f>G38*I38</f>
        <v>1000000</v>
      </c>
    </row>
    <row r="39" spans="2:10" ht="6" customHeight="1">
      <c r="B39" s="41"/>
      <c r="C39" s="13"/>
      <c r="D39" s="14"/>
      <c r="E39" s="1"/>
      <c r="F39" s="43"/>
      <c r="G39" s="14"/>
      <c r="H39" s="1"/>
      <c r="I39" s="18"/>
      <c r="J39" s="15"/>
    </row>
    <row r="40" spans="1:10" s="117" customFormat="1" ht="12.75" customHeight="1">
      <c r="A40" s="209" t="s">
        <v>13</v>
      </c>
      <c r="B40" s="209"/>
      <c r="C40" s="119"/>
      <c r="D40" s="119"/>
      <c r="E40" s="119"/>
      <c r="F40" s="121">
        <f>SUM(F7:F38)</f>
        <v>1</v>
      </c>
      <c r="G40" s="120">
        <f>SUBTOTAL(9,G7:G38)</f>
        <v>35020000</v>
      </c>
      <c r="H40" s="122"/>
      <c r="I40" s="135"/>
      <c r="J40" s="3"/>
    </row>
    <row r="41" spans="2:10" ht="6" customHeight="1">
      <c r="B41" s="41"/>
      <c r="C41" s="13"/>
      <c r="D41" s="14"/>
      <c r="E41" s="1"/>
      <c r="F41" s="43"/>
      <c r="G41" s="14"/>
      <c r="H41" s="1"/>
      <c r="I41" s="18"/>
      <c r="J41" s="15"/>
    </row>
    <row r="42" spans="1:10" s="11" customFormat="1" ht="12.75" customHeight="1">
      <c r="A42" s="252"/>
      <c r="B42" s="252"/>
      <c r="C42" s="80" t="s">
        <v>72</v>
      </c>
      <c r="D42" s="81"/>
      <c r="E42" s="220"/>
      <c r="F42" s="195"/>
      <c r="G42" s="124">
        <v>110000</v>
      </c>
      <c r="H42" s="77"/>
      <c r="I42" s="112">
        <v>1</v>
      </c>
      <c r="J42" s="221">
        <f>G42*I42</f>
        <v>110000</v>
      </c>
    </row>
    <row r="43" spans="2:10" ht="6" customHeight="1">
      <c r="B43" s="41"/>
      <c r="C43" s="13"/>
      <c r="D43" s="14"/>
      <c r="E43" s="1"/>
      <c r="F43" s="43"/>
      <c r="G43" s="14"/>
      <c r="H43" s="1"/>
      <c r="I43" s="18"/>
      <c r="J43" s="15"/>
    </row>
    <row r="44" spans="1:10" s="118" customFormat="1" ht="12.75" customHeight="1">
      <c r="A44" s="169" t="s">
        <v>34</v>
      </c>
      <c r="B44" s="170"/>
      <c r="C44" s="170"/>
      <c r="D44" s="170"/>
      <c r="E44" s="170"/>
      <c r="F44" s="170"/>
      <c r="G44" s="170"/>
      <c r="H44" s="170"/>
      <c r="I44" s="171"/>
      <c r="J44" s="179">
        <f>SUM(J7:J38)</f>
        <v>32720000</v>
      </c>
    </row>
    <row r="45" spans="2:10" s="20" customFormat="1" ht="12.75" customHeight="1">
      <c r="B45" s="22"/>
      <c r="C45" s="22"/>
      <c r="D45" s="21"/>
      <c r="E45" s="42"/>
      <c r="F45" s="42"/>
      <c r="G45" s="21"/>
      <c r="H45" s="42"/>
      <c r="I45" s="136"/>
      <c r="J45" s="136"/>
    </row>
    <row r="46" spans="2:10" ht="9" customHeight="1">
      <c r="B46" s="19"/>
      <c r="J46" s="227"/>
    </row>
    <row r="47" spans="1:10" ht="6" customHeight="1">
      <c r="A47" s="137"/>
      <c r="B47" s="137"/>
      <c r="C47" s="137"/>
      <c r="D47" s="138"/>
      <c r="E47" s="139"/>
      <c r="F47" s="139"/>
      <c r="G47" s="138"/>
      <c r="H47" s="139"/>
      <c r="J47" s="223"/>
    </row>
    <row r="48" spans="1:10" ht="12.75" customHeight="1">
      <c r="A48" s="140" t="s">
        <v>58</v>
      </c>
      <c r="B48" s="140"/>
      <c r="C48" s="140"/>
      <c r="D48" s="141"/>
      <c r="E48" s="141"/>
      <c r="F48" s="141"/>
      <c r="G48" s="141"/>
      <c r="H48" s="141"/>
      <c r="I48" s="140"/>
      <c r="J48" s="224"/>
    </row>
    <row r="49" spans="1:10" ht="6.75" customHeight="1">
      <c r="A49" s="137"/>
      <c r="B49" s="137"/>
      <c r="C49" s="137"/>
      <c r="D49" s="137"/>
      <c r="E49" s="142"/>
      <c r="F49" s="142"/>
      <c r="G49" s="137"/>
      <c r="H49" s="142"/>
      <c r="J49" s="223"/>
    </row>
    <row r="50" spans="1:10" ht="12.75" customHeight="1">
      <c r="A50" s="143" t="s">
        <v>43</v>
      </c>
      <c r="B50" s="144"/>
      <c r="C50" s="144"/>
      <c r="D50" s="144"/>
      <c r="E50" s="144"/>
      <c r="F50" s="144"/>
      <c r="G50" s="144"/>
      <c r="H50" s="144"/>
      <c r="I50" s="50"/>
      <c r="J50" s="223"/>
    </row>
    <row r="51" spans="1:10" ht="12.75" customHeight="1">
      <c r="A51" s="24"/>
      <c r="B51" s="24"/>
      <c r="C51" s="24"/>
      <c r="D51" s="1"/>
      <c r="E51" s="1"/>
      <c r="F51" s="1"/>
      <c r="G51" s="145" t="s">
        <v>5</v>
      </c>
      <c r="H51" s="146" t="s">
        <v>4</v>
      </c>
      <c r="J51" s="225"/>
    </row>
    <row r="52" spans="2:10" ht="12.75" customHeight="1">
      <c r="B52" s="25" t="s">
        <v>36</v>
      </c>
      <c r="C52" s="51"/>
      <c r="D52" s="45"/>
      <c r="E52" s="45"/>
      <c r="F52" s="45"/>
      <c r="G52" s="127">
        <v>8</v>
      </c>
      <c r="H52" s="147" t="s">
        <v>44</v>
      </c>
      <c r="I52" s="18"/>
      <c r="J52" s="225"/>
    </row>
    <row r="53" spans="2:10" ht="12.75" customHeight="1">
      <c r="B53" s="26" t="s">
        <v>37</v>
      </c>
      <c r="C53" s="52"/>
      <c r="D53" s="46"/>
      <c r="E53" s="46"/>
      <c r="F53" s="46"/>
      <c r="G53" s="128">
        <v>4</v>
      </c>
      <c r="H53" s="148" t="s">
        <v>44</v>
      </c>
      <c r="I53" s="18"/>
      <c r="J53" s="225"/>
    </row>
    <row r="54" spans="2:10" ht="12.75" customHeight="1">
      <c r="B54" s="26" t="s">
        <v>38</v>
      </c>
      <c r="C54" s="52"/>
      <c r="D54" s="46"/>
      <c r="E54" s="46"/>
      <c r="F54" s="46"/>
      <c r="G54" s="128">
        <v>2</v>
      </c>
      <c r="H54" s="148" t="s">
        <v>44</v>
      </c>
      <c r="I54" s="18"/>
      <c r="J54" s="225"/>
    </row>
    <row r="55" spans="2:10" ht="12.75" customHeight="1">
      <c r="B55" s="26" t="s">
        <v>67</v>
      </c>
      <c r="C55" s="46"/>
      <c r="D55" s="46"/>
      <c r="E55" s="46"/>
      <c r="F55" s="46"/>
      <c r="G55" s="128">
        <v>1</v>
      </c>
      <c r="H55" s="148" t="s">
        <v>6</v>
      </c>
      <c r="I55" s="18"/>
      <c r="J55" s="225"/>
    </row>
    <row r="56" spans="2:10" ht="12.75" customHeight="1">
      <c r="B56" s="26" t="s">
        <v>45</v>
      </c>
      <c r="C56" s="46"/>
      <c r="D56" s="46"/>
      <c r="E56" s="46"/>
      <c r="F56" s="46"/>
      <c r="G56" s="128">
        <v>2</v>
      </c>
      <c r="H56" s="148" t="s">
        <v>6</v>
      </c>
      <c r="I56" s="18"/>
      <c r="J56" s="225"/>
    </row>
    <row r="57" spans="1:10" ht="4.5" customHeight="1">
      <c r="A57" s="37"/>
      <c r="B57" s="37"/>
      <c r="C57" s="37"/>
      <c r="D57" s="1"/>
      <c r="E57" s="1"/>
      <c r="F57" s="1"/>
      <c r="G57" s="149"/>
      <c r="H57" s="149"/>
      <c r="I57" s="50"/>
      <c r="J57" s="225"/>
    </row>
    <row r="58" spans="2:10" ht="12.75" customHeight="1">
      <c r="B58" s="24" t="s">
        <v>16</v>
      </c>
      <c r="C58" s="1"/>
      <c r="D58" s="150"/>
      <c r="E58" s="151"/>
      <c r="F58" s="151"/>
      <c r="G58" s="129">
        <v>0</v>
      </c>
      <c r="H58" s="151"/>
      <c r="J58" s="225"/>
    </row>
    <row r="59" spans="1:10" ht="4.5" customHeight="1">
      <c r="A59" s="37"/>
      <c r="B59" s="37"/>
      <c r="C59" s="1"/>
      <c r="D59" s="151"/>
      <c r="E59" s="151"/>
      <c r="F59" s="151"/>
      <c r="G59" s="151"/>
      <c r="H59" s="151"/>
      <c r="I59" s="47"/>
      <c r="J59" s="225"/>
    </row>
    <row r="60" spans="2:10" ht="12.75" customHeight="1">
      <c r="B60" s="24" t="s">
        <v>35</v>
      </c>
      <c r="C60" s="1"/>
      <c r="D60" s="150"/>
      <c r="E60" s="151"/>
      <c r="F60" s="151"/>
      <c r="G60" s="152">
        <f>SUM(G52:G58)</f>
        <v>17</v>
      </c>
      <c r="H60" s="151"/>
      <c r="J60" s="225"/>
    </row>
    <row r="61" spans="2:10" ht="12.75" customHeight="1">
      <c r="B61" s="37"/>
      <c r="C61" s="1"/>
      <c r="D61" s="151"/>
      <c r="E61" s="151"/>
      <c r="F61" s="151"/>
      <c r="G61" s="151"/>
      <c r="H61" s="151"/>
      <c r="I61" s="47"/>
      <c r="J61" s="225"/>
    </row>
    <row r="62" spans="1:10" ht="12.75" customHeight="1">
      <c r="A62" s="143" t="s">
        <v>17</v>
      </c>
      <c r="B62" s="143"/>
      <c r="C62" s="144"/>
      <c r="D62" s="144"/>
      <c r="E62" s="144"/>
      <c r="F62" s="144"/>
      <c r="G62" s="144"/>
      <c r="H62" s="144"/>
      <c r="I62" s="222"/>
      <c r="J62" s="1"/>
    </row>
    <row r="63" spans="1:10" ht="4.5" customHeight="1">
      <c r="A63" s="153"/>
      <c r="B63" s="153"/>
      <c r="C63" s="153"/>
      <c r="D63" s="153"/>
      <c r="J63" s="1"/>
    </row>
    <row r="64" spans="1:10" ht="12.75" customHeight="1">
      <c r="A64" s="154" t="s">
        <v>11</v>
      </c>
      <c r="B64" s="154"/>
      <c r="C64" s="1"/>
      <c r="G64" s="172">
        <f>J44</f>
        <v>32720000</v>
      </c>
      <c r="J64" s="1"/>
    </row>
    <row r="65" spans="1:10" ht="7.5" customHeight="1">
      <c r="A65" s="27"/>
      <c r="B65" s="27"/>
      <c r="C65" s="27"/>
      <c r="D65" s="27"/>
      <c r="E65" s="23"/>
      <c r="F65" s="23"/>
      <c r="G65" s="150"/>
      <c r="J65" s="226"/>
    </row>
    <row r="66" spans="1:10" ht="12.75" customHeight="1">
      <c r="A66" s="27" t="s">
        <v>46</v>
      </c>
      <c r="B66" s="27"/>
      <c r="C66" s="27"/>
      <c r="D66" s="1"/>
      <c r="E66" s="1"/>
      <c r="F66" s="1"/>
      <c r="G66" s="109">
        <f>0.0188*G60+1.0219</f>
        <v>1.34</v>
      </c>
      <c r="J66" s="226"/>
    </row>
    <row r="67" spans="1:10" ht="4.5" customHeight="1">
      <c r="A67" s="27"/>
      <c r="B67" s="27"/>
      <c r="C67" s="27"/>
      <c r="D67" s="1"/>
      <c r="E67" s="1"/>
      <c r="F67" s="1"/>
      <c r="G67" s="35"/>
      <c r="J67" s="226"/>
    </row>
    <row r="68" spans="1:10" ht="12.75" customHeight="1">
      <c r="A68" s="210" t="s">
        <v>62</v>
      </c>
      <c r="B68" s="27"/>
      <c r="C68" s="27"/>
      <c r="D68" s="1"/>
      <c r="E68" s="1"/>
      <c r="F68" s="1"/>
      <c r="G68" s="216">
        <f>IF(G64&lt;100000000,(-0.1743*LN(G64)+4.529)*G66/100,(-0.1743*LN(100000000)+4.529)*G66/100)</f>
        <v>0.020274</v>
      </c>
      <c r="J68" s="226"/>
    </row>
    <row r="69" spans="1:10" ht="12.75" customHeight="1">
      <c r="A69" s="211" t="s">
        <v>73</v>
      </c>
      <c r="B69" s="24"/>
      <c r="C69" s="1"/>
      <c r="D69" s="150"/>
      <c r="E69" s="151"/>
      <c r="F69" s="151"/>
      <c r="G69" s="231">
        <v>0</v>
      </c>
      <c r="H69" s="151"/>
      <c r="J69" s="225"/>
    </row>
    <row r="70" spans="1:10" ht="7.5" customHeight="1">
      <c r="A70" s="27"/>
      <c r="B70" s="27"/>
      <c r="C70" s="27"/>
      <c r="D70" s="1"/>
      <c r="E70" s="1"/>
      <c r="F70" s="1"/>
      <c r="G70" s="155"/>
      <c r="H70" s="155"/>
      <c r="J70" s="226"/>
    </row>
    <row r="71" spans="1:10" ht="15" customHeight="1">
      <c r="A71" s="28" t="s">
        <v>75</v>
      </c>
      <c r="B71" s="25"/>
      <c r="C71" s="25"/>
      <c r="D71" s="156"/>
      <c r="E71" s="157"/>
      <c r="F71" s="157"/>
      <c r="G71" s="158"/>
      <c r="H71" s="228">
        <f>G64*G68*(1+G69)</f>
        <v>663365</v>
      </c>
      <c r="I71" s="53"/>
      <c r="J71" s="1"/>
    </row>
    <row r="72" spans="1:10" ht="12.75" customHeight="1">
      <c r="A72" s="36"/>
      <c r="B72" s="37"/>
      <c r="C72" s="37"/>
      <c r="D72" s="159"/>
      <c r="E72" s="159"/>
      <c r="F72" s="159"/>
      <c r="G72" s="198"/>
      <c r="H72" s="160"/>
      <c r="I72" s="50"/>
      <c r="J72" s="38"/>
    </row>
    <row r="73" spans="1:10" ht="12.75" customHeight="1">
      <c r="A73" s="36"/>
      <c r="B73" s="37"/>
      <c r="C73" s="37"/>
      <c r="D73" s="159"/>
      <c r="E73" s="245" t="s">
        <v>80</v>
      </c>
      <c r="F73" s="1"/>
      <c r="G73" s="198"/>
      <c r="H73" s="160"/>
      <c r="I73" s="50"/>
      <c r="J73" s="38"/>
    </row>
    <row r="74" spans="1:10" ht="12.75" customHeight="1">
      <c r="A74" s="24" t="s">
        <v>50</v>
      </c>
      <c r="B74" s="138"/>
      <c r="C74" s="161"/>
      <c r="D74" s="1"/>
      <c r="E74" s="246">
        <v>0.26</v>
      </c>
      <c r="F74" s="246"/>
      <c r="G74" s="199">
        <v>0.26</v>
      </c>
      <c r="H74" s="162">
        <f>$H$71*G74</f>
        <v>172475</v>
      </c>
      <c r="I74" s="47"/>
      <c r="J74" s="163"/>
    </row>
    <row r="75" spans="1:10" ht="12.75" customHeight="1">
      <c r="A75" s="24" t="s">
        <v>51</v>
      </c>
      <c r="B75" s="138"/>
      <c r="C75" s="161"/>
      <c r="D75" s="1"/>
      <c r="E75" s="247">
        <v>0.21</v>
      </c>
      <c r="F75" s="247"/>
      <c r="G75" s="200">
        <v>0.21</v>
      </c>
      <c r="H75" s="162">
        <f>$H$71*G75</f>
        <v>139307</v>
      </c>
      <c r="I75" s="47"/>
      <c r="J75" s="163"/>
    </row>
    <row r="76" spans="1:10" ht="12.75" customHeight="1">
      <c r="A76" s="24" t="s">
        <v>52</v>
      </c>
      <c r="B76" s="138"/>
      <c r="C76" s="161"/>
      <c r="D76" s="1"/>
      <c r="E76" s="247">
        <v>0.19</v>
      </c>
      <c r="F76" s="247"/>
      <c r="G76" s="200">
        <v>0.19</v>
      </c>
      <c r="H76" s="162">
        <f>$H$71*G76</f>
        <v>126039</v>
      </c>
      <c r="I76" s="47"/>
      <c r="J76" s="163"/>
    </row>
    <row r="77" spans="1:10" ht="12.75" customHeight="1">
      <c r="A77" s="24" t="s">
        <v>53</v>
      </c>
      <c r="B77" s="138"/>
      <c r="C77" s="161"/>
      <c r="D77" s="1"/>
      <c r="E77" s="247">
        <v>0.26</v>
      </c>
      <c r="F77" s="247"/>
      <c r="G77" s="200">
        <v>0.26</v>
      </c>
      <c r="H77" s="162">
        <f>$H$71*G77</f>
        <v>172475</v>
      </c>
      <c r="I77" s="47"/>
      <c r="J77" s="163"/>
    </row>
    <row r="78" spans="1:10" ht="12.75" customHeight="1">
      <c r="A78" s="25" t="s">
        <v>54</v>
      </c>
      <c r="B78" s="156"/>
      <c r="C78" s="164"/>
      <c r="D78" s="45"/>
      <c r="E78" s="248">
        <v>0.08</v>
      </c>
      <c r="F78" s="248"/>
      <c r="G78" s="201">
        <v>0.08</v>
      </c>
      <c r="H78" s="165">
        <f>$H$71*G78</f>
        <v>53069</v>
      </c>
      <c r="I78" s="47"/>
      <c r="J78" s="163"/>
    </row>
    <row r="79" spans="1:10" ht="12.75" customHeight="1">
      <c r="A79" s="166" t="s">
        <v>55</v>
      </c>
      <c r="B79" s="137"/>
      <c r="C79" s="27"/>
      <c r="D79" s="1"/>
      <c r="E79" s="167"/>
      <c r="F79" s="167"/>
      <c r="G79" s="167">
        <f>SUM(G74:G78)</f>
        <v>1</v>
      </c>
      <c r="H79" s="168">
        <f>SUM(H74:H78)</f>
        <v>663365</v>
      </c>
      <c r="I79" s="229"/>
      <c r="J79" s="230">
        <f>H79</f>
        <v>663365</v>
      </c>
    </row>
    <row r="80" spans="7:10" ht="12.75" customHeight="1">
      <c r="G80" s="202"/>
      <c r="J80" s="163"/>
    </row>
    <row r="81" spans="1:14" ht="12.75" customHeight="1">
      <c r="A81" s="211" t="s">
        <v>71</v>
      </c>
      <c r="G81" s="212">
        <v>0</v>
      </c>
      <c r="H81" s="213">
        <v>0</v>
      </c>
      <c r="J81" s="241">
        <f>G81*H81</f>
        <v>0</v>
      </c>
      <c r="K81" s="214"/>
      <c r="L81" s="215"/>
      <c r="M81" s="215"/>
      <c r="N81" s="215"/>
    </row>
    <row r="82" spans="7:10" ht="12.75" customHeight="1">
      <c r="G82" s="202"/>
      <c r="J82" s="163"/>
    </row>
    <row r="83" spans="1:10" s="29" customFormat="1" ht="12.75">
      <c r="A83" s="97" t="s">
        <v>59</v>
      </c>
      <c r="B83" s="98"/>
      <c r="C83" s="99"/>
      <c r="D83" s="99"/>
      <c r="E83" s="100"/>
      <c r="F83" s="101"/>
      <c r="G83" s="203"/>
      <c r="H83" s="100"/>
      <c r="I83" s="100"/>
      <c r="J83" s="102">
        <f>J79+J81</f>
        <v>663365</v>
      </c>
    </row>
    <row r="84" spans="2:10" s="29" customFormat="1" ht="4.5" customHeight="1">
      <c r="B84" s="30"/>
      <c r="C84" s="31"/>
      <c r="D84" s="31"/>
      <c r="E84" s="54"/>
      <c r="F84" s="55"/>
      <c r="G84" s="204"/>
      <c r="H84" s="70"/>
      <c r="J84" s="93"/>
    </row>
    <row r="85" spans="1:10" s="29" customFormat="1" ht="12.75">
      <c r="A85" s="57" t="s">
        <v>14</v>
      </c>
      <c r="B85" s="30"/>
      <c r="C85" s="31"/>
      <c r="D85" s="31"/>
      <c r="E85" s="65"/>
      <c r="F85" s="65"/>
      <c r="G85" s="205">
        <v>0.04</v>
      </c>
      <c r="H85" s="71"/>
      <c r="I85" s="33"/>
      <c r="J85" s="96">
        <f>ROUND(J83*G85,2)</f>
        <v>26535</v>
      </c>
    </row>
    <row r="86" spans="1:10" s="29" customFormat="1" ht="3" customHeight="1">
      <c r="A86" s="58"/>
      <c r="B86" s="59"/>
      <c r="C86" s="60"/>
      <c r="D86" s="60"/>
      <c r="E86" s="61"/>
      <c r="F86" s="61"/>
      <c r="G86" s="204"/>
      <c r="H86" s="70"/>
      <c r="J86" s="94"/>
    </row>
    <row r="87" spans="2:10" s="29" customFormat="1" ht="3" customHeight="1">
      <c r="B87" s="30"/>
      <c r="C87" s="31"/>
      <c r="D87" s="31"/>
      <c r="E87" s="68"/>
      <c r="F87" s="68"/>
      <c r="G87" s="208"/>
      <c r="H87" s="73"/>
      <c r="I87" s="69"/>
      <c r="J87" s="93"/>
    </row>
    <row r="88" spans="1:10" s="29" customFormat="1" ht="12.75">
      <c r="A88" s="62" t="s">
        <v>60</v>
      </c>
      <c r="B88" s="63"/>
      <c r="C88" s="64"/>
      <c r="D88" s="64"/>
      <c r="E88" s="32"/>
      <c r="F88" s="32"/>
      <c r="G88" s="207"/>
      <c r="H88" s="71"/>
      <c r="I88" s="33"/>
      <c r="J88" s="95">
        <f>SUM(J83:J85)</f>
        <v>689900</v>
      </c>
    </row>
    <row r="89" spans="1:10" s="29" customFormat="1" ht="12.75">
      <c r="A89" s="29" t="s">
        <v>15</v>
      </c>
      <c r="B89" s="30"/>
      <c r="D89" s="31"/>
      <c r="E89" s="61"/>
      <c r="F89" s="61"/>
      <c r="G89" s="34">
        <v>0.2</v>
      </c>
      <c r="H89" s="34"/>
      <c r="J89" s="93">
        <f>ROUND(J88*G89,2)</f>
        <v>137980</v>
      </c>
    </row>
    <row r="90" spans="1:10" s="29" customFormat="1" ht="3" customHeight="1">
      <c r="A90" s="33"/>
      <c r="B90" s="182"/>
      <c r="C90" s="67"/>
      <c r="D90" s="67"/>
      <c r="E90" s="61"/>
      <c r="F90" s="61"/>
      <c r="G90" s="56"/>
      <c r="H90" s="70"/>
      <c r="J90" s="96"/>
    </row>
    <row r="91" spans="1:10" s="33" customFormat="1" ht="12.75">
      <c r="A91" s="188" t="s">
        <v>61</v>
      </c>
      <c r="B91" s="189"/>
      <c r="C91" s="190"/>
      <c r="D91" s="190"/>
      <c r="E91" s="191"/>
      <c r="F91" s="192"/>
      <c r="G91" s="193"/>
      <c r="H91" s="193"/>
      <c r="I91" s="191"/>
      <c r="J91" s="194">
        <f>SUM(J87:J89)</f>
        <v>827880</v>
      </c>
    </row>
    <row r="92" ht="4.5" customHeight="1"/>
    <row r="93" spans="1:10" s="181" customFormat="1" ht="12.75">
      <c r="A93" s="181" t="s">
        <v>69</v>
      </c>
      <c r="B93" s="183"/>
      <c r="C93" s="183"/>
      <c r="D93" s="184"/>
      <c r="E93" s="185"/>
      <c r="F93" s="185"/>
      <c r="G93" s="236">
        <f>J88/G40</f>
        <v>0.0197</v>
      </c>
      <c r="H93" s="185"/>
      <c r="I93" s="186"/>
      <c r="J93" s="187"/>
    </row>
  </sheetData>
  <sheetProtection password="D2DC" sheet="1"/>
  <mergeCells count="26">
    <mergeCell ref="A42:B42"/>
    <mergeCell ref="A25:B25"/>
    <mergeCell ref="I2:J2"/>
    <mergeCell ref="A7:B7"/>
    <mergeCell ref="A9:B9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1:B21"/>
    <mergeCell ref="A23:B23"/>
    <mergeCell ref="A24:B24"/>
    <mergeCell ref="A34:B34"/>
    <mergeCell ref="A36:B36"/>
    <mergeCell ref="A38:B38"/>
    <mergeCell ref="A26:B26"/>
    <mergeCell ref="A28:B28"/>
    <mergeCell ref="A30:B30"/>
    <mergeCell ref="A31:B31"/>
    <mergeCell ref="A32:B32"/>
    <mergeCell ref="A33:B33"/>
  </mergeCells>
  <printOptions/>
  <pageMargins left="0.7086614173228347" right="0.7086614173228347" top="0.7480314960629921" bottom="0.7480314960629921" header="0.31496062992125984" footer="0.31496062992125984"/>
  <pageSetup fitToHeight="2" horizontalDpi="600" verticalDpi="600" orientation="portrait" pageOrder="overThenDown" paperSize="9" scale="74" r:id="rId2"/>
  <headerFooter>
    <oddHeader>&amp;L&amp;"Arial,Fett"&amp;K01+044Angebot Projektleitung 2.b&amp;"Arial,Standard"
nach VM.PL.2014&amp;R&amp;"Arial,Standard"&amp;K01+044Version 4
Stand: 07.01.2020</oddHeader>
    <oddFooter>&amp;L&amp;"Arial,Fett"&amp;K01+044LM.VM.2014&amp;"Arial,Standard"  |  Projektleitung 2.b  |  Angebotsformular&amp;R&amp;"Arial,Standard"&amp;K01+044&amp;P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Kienbeck Kerstin</dc:creator>
  <cp:keywords/>
  <dc:description/>
  <cp:lastModifiedBy>edv</cp:lastModifiedBy>
  <cp:lastPrinted>2020-01-30T11:40:27Z</cp:lastPrinted>
  <dcterms:created xsi:type="dcterms:W3CDTF">2009-05-04T08:45:42Z</dcterms:created>
  <dcterms:modified xsi:type="dcterms:W3CDTF">2020-03-25T15:11:06Z</dcterms:modified>
  <cp:category/>
  <cp:version/>
  <cp:contentType/>
  <cp:contentStatus/>
</cp:coreProperties>
</file>