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\Desktop\"/>
    </mc:Choice>
  </mc:AlternateContent>
  <xr:revisionPtr revIDLastSave="0" documentId="8_{F872AF1D-E9C8-4629-BC63-3B0E86A5F8E4}" xr6:coauthVersionLast="46" xr6:coauthVersionMax="46" xr10:uidLastSave="{00000000-0000-0000-0000-000000000000}"/>
  <bookViews>
    <workbookView xWindow="-120" yWindow="-120" windowWidth="29040" windowHeight="15840" tabRatio="734" activeTab="4" xr2:uid="{00000000-000D-0000-FFFF-FFFF00000000}"/>
  </bookViews>
  <sheets>
    <sheet name="KAT A1" sheetId="12" r:id="rId1"/>
    <sheet name="KAT A2" sheetId="13" r:id="rId2"/>
    <sheet name="KAT B+B1" sheetId="15" r:id="rId3"/>
    <sheet name="KAT_B2" sheetId="14" r:id="rId4"/>
    <sheet name="KAT C" sheetId="16" r:id="rId5"/>
  </sheets>
  <definedNames>
    <definedName name="_xlnm.Print_Area" localSheetId="0">'KAT A1'!$A$1:$K$89</definedName>
    <definedName name="_xlnm.Print_Area" localSheetId="1">'KAT A2'!$A$1:$K$89</definedName>
    <definedName name="_xlnm.Print_Area" localSheetId="2">'KAT B+B1'!$A$1:$K$89</definedName>
    <definedName name="_xlnm.Print_Area" localSheetId="4">'KAT C'!$A$1:$K$89</definedName>
    <definedName name="_xlnm.Print_Area" localSheetId="3">KAT_B2!$A$1:$K$89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6" l="1"/>
  <c r="I30" i="16"/>
  <c r="K30" i="14"/>
  <c r="I30" i="14"/>
  <c r="K30" i="15"/>
  <c r="I30" i="15"/>
  <c r="K30" i="13"/>
  <c r="I30" i="13"/>
  <c r="K30" i="12"/>
  <c r="I30" i="12"/>
  <c r="K8" i="12" l="1"/>
  <c r="F76" i="16" l="1"/>
  <c r="E76" i="16"/>
  <c r="F69" i="16"/>
  <c r="E69" i="16"/>
  <c r="K33" i="16"/>
  <c r="K43" i="16" s="1"/>
  <c r="I33" i="16"/>
  <c r="I43" i="16" s="1"/>
  <c r="K29" i="16"/>
  <c r="I29" i="16"/>
  <c r="K28" i="16"/>
  <c r="I28" i="16"/>
  <c r="K26" i="16"/>
  <c r="I26" i="16"/>
  <c r="K25" i="16"/>
  <c r="I25" i="16"/>
  <c r="F16" i="16"/>
  <c r="F18" i="16" s="1"/>
  <c r="K8" i="16"/>
  <c r="I8" i="16"/>
  <c r="I27" i="16" l="1"/>
  <c r="E78" i="16"/>
  <c r="I16" i="16"/>
  <c r="K27" i="16"/>
  <c r="F78" i="16"/>
  <c r="I9" i="16"/>
  <c r="I10" i="16" s="1"/>
  <c r="I12" i="16"/>
  <c r="I13" i="16"/>
  <c r="I14" i="16"/>
  <c r="I15" i="16"/>
  <c r="K16" i="16"/>
  <c r="I18" i="16"/>
  <c r="I20" i="16" s="1"/>
  <c r="I37" i="16"/>
  <c r="I38" i="16"/>
  <c r="I39" i="16"/>
  <c r="I40" i="16"/>
  <c r="I41" i="16"/>
  <c r="I42" i="16"/>
  <c r="K9" i="16"/>
  <c r="K10" i="16" s="1"/>
  <c r="K12" i="16"/>
  <c r="K13" i="16"/>
  <c r="K14" i="16"/>
  <c r="K15" i="16"/>
  <c r="K18" i="16"/>
  <c r="K20" i="16" s="1"/>
  <c r="K37" i="16"/>
  <c r="K38" i="16"/>
  <c r="K39" i="16"/>
  <c r="K40" i="16"/>
  <c r="K41" i="16"/>
  <c r="K42" i="16"/>
  <c r="I22" i="16" l="1"/>
  <c r="K31" i="16"/>
  <c r="K34" i="16" s="1"/>
  <c r="I31" i="16"/>
  <c r="I34" i="16" s="1"/>
  <c r="I35" i="16" s="1"/>
  <c r="K22" i="16"/>
  <c r="I44" i="16"/>
  <c r="K44" i="16"/>
  <c r="K47" i="16" l="1"/>
  <c r="K35" i="16"/>
  <c r="F44" i="16"/>
  <c r="F45" i="16" s="1"/>
  <c r="I47" i="16"/>
  <c r="K45" i="16" l="1"/>
  <c r="K48" i="16" s="1"/>
  <c r="K49" i="16" s="1"/>
  <c r="I45" i="16"/>
  <c r="I48" i="16" s="1"/>
  <c r="I49" i="16" s="1"/>
  <c r="I69" i="16" s="1"/>
  <c r="F76" i="15"/>
  <c r="E76" i="15"/>
  <c r="F69" i="15"/>
  <c r="E69" i="15"/>
  <c r="K33" i="15"/>
  <c r="K43" i="15" s="1"/>
  <c r="I33" i="15"/>
  <c r="K29" i="15"/>
  <c r="I29" i="15"/>
  <c r="K28" i="15"/>
  <c r="I28" i="15"/>
  <c r="K26" i="15"/>
  <c r="I26" i="15"/>
  <c r="K25" i="15"/>
  <c r="I25" i="15"/>
  <c r="F16" i="15"/>
  <c r="F18" i="15" s="1"/>
  <c r="K8" i="15"/>
  <c r="I8" i="15"/>
  <c r="I16" i="15" s="1"/>
  <c r="K27" i="15" l="1"/>
  <c r="K31" i="15" s="1"/>
  <c r="K34" i="15" s="1"/>
  <c r="I27" i="15"/>
  <c r="I31" i="15" s="1"/>
  <c r="I34" i="15" s="1"/>
  <c r="I35" i="15" s="1"/>
  <c r="I43" i="15"/>
  <c r="I40" i="15"/>
  <c r="E78" i="15"/>
  <c r="F78" i="15"/>
  <c r="I76" i="16"/>
  <c r="I78" i="16"/>
  <c r="I80" i="16" s="1"/>
  <c r="K78" i="16"/>
  <c r="K80" i="16" s="1"/>
  <c r="K76" i="16"/>
  <c r="K69" i="16"/>
  <c r="I9" i="15"/>
  <c r="I10" i="15" s="1"/>
  <c r="I12" i="15"/>
  <c r="I13" i="15"/>
  <c r="I14" i="15"/>
  <c r="I15" i="15"/>
  <c r="K16" i="15"/>
  <c r="I18" i="15"/>
  <c r="I20" i="15" s="1"/>
  <c r="I22" i="15" s="1"/>
  <c r="I37" i="15"/>
  <c r="I38" i="15"/>
  <c r="I39" i="15"/>
  <c r="I41" i="15"/>
  <c r="I42" i="15"/>
  <c r="K9" i="15"/>
  <c r="K10" i="15" s="1"/>
  <c r="K12" i="15"/>
  <c r="K13" i="15"/>
  <c r="K14" i="15"/>
  <c r="K15" i="15"/>
  <c r="K18" i="15"/>
  <c r="K20" i="15" s="1"/>
  <c r="K37" i="15"/>
  <c r="K38" i="15"/>
  <c r="K39" i="15"/>
  <c r="K40" i="15"/>
  <c r="K41" i="15"/>
  <c r="K42" i="15"/>
  <c r="K35" i="15" l="1"/>
  <c r="I84" i="16"/>
  <c r="I82" i="16"/>
  <c r="K84" i="16"/>
  <c r="K82" i="16"/>
  <c r="K22" i="15"/>
  <c r="I44" i="15"/>
  <c r="K44" i="15"/>
  <c r="K47" i="15" s="1"/>
  <c r="F44" i="15" l="1"/>
  <c r="F45" i="15" s="1"/>
  <c r="I47" i="15"/>
  <c r="K45" i="15" l="1"/>
  <c r="K48" i="15" s="1"/>
  <c r="K49" i="15" s="1"/>
  <c r="I45" i="15"/>
  <c r="I48" i="15" s="1"/>
  <c r="I49" i="15" s="1"/>
  <c r="F76" i="14"/>
  <c r="E76" i="14"/>
  <c r="F69" i="14"/>
  <c r="E69" i="14"/>
  <c r="K33" i="14"/>
  <c r="K43" i="14" s="1"/>
  <c r="I33" i="14"/>
  <c r="I43" i="14" s="1"/>
  <c r="K29" i="14"/>
  <c r="I29" i="14"/>
  <c r="K28" i="14"/>
  <c r="I28" i="14"/>
  <c r="K26" i="14"/>
  <c r="I26" i="14"/>
  <c r="K25" i="14"/>
  <c r="I25" i="14"/>
  <c r="F16" i="14"/>
  <c r="F18" i="14" s="1"/>
  <c r="K8" i="14"/>
  <c r="I8" i="14"/>
  <c r="K27" i="14" l="1"/>
  <c r="K31" i="14" s="1"/>
  <c r="K34" i="14" s="1"/>
  <c r="I16" i="14"/>
  <c r="I27" i="14"/>
  <c r="I31" i="14" s="1"/>
  <c r="I34" i="14" s="1"/>
  <c r="I35" i="14" s="1"/>
  <c r="E78" i="14"/>
  <c r="F78" i="14"/>
  <c r="I76" i="15"/>
  <c r="I78" i="15"/>
  <c r="I80" i="15" s="1"/>
  <c r="I69" i="15"/>
  <c r="K78" i="15"/>
  <c r="K80" i="15" s="1"/>
  <c r="K69" i="15"/>
  <c r="K76" i="15"/>
  <c r="I9" i="14"/>
  <c r="I10" i="14" s="1"/>
  <c r="I12" i="14"/>
  <c r="I13" i="14"/>
  <c r="I14" i="14"/>
  <c r="I15" i="14"/>
  <c r="K16" i="14"/>
  <c r="I18" i="14"/>
  <c r="I20" i="14" s="1"/>
  <c r="I22" i="14" s="1"/>
  <c r="I37" i="14"/>
  <c r="I38" i="14"/>
  <c r="I39" i="14"/>
  <c r="I40" i="14"/>
  <c r="I41" i="14"/>
  <c r="I42" i="14"/>
  <c r="K9" i="14"/>
  <c r="K10" i="14" s="1"/>
  <c r="K12" i="14"/>
  <c r="K13" i="14"/>
  <c r="K14" i="14"/>
  <c r="K15" i="14"/>
  <c r="K18" i="14"/>
  <c r="K20" i="14" s="1"/>
  <c r="K37" i="14"/>
  <c r="K38" i="14"/>
  <c r="K39" i="14"/>
  <c r="K40" i="14"/>
  <c r="K41" i="14"/>
  <c r="K42" i="14"/>
  <c r="K35" i="14" l="1"/>
  <c r="K22" i="14"/>
  <c r="I84" i="15"/>
  <c r="I82" i="15"/>
  <c r="K84" i="15"/>
  <c r="K82" i="15"/>
  <c r="I44" i="14"/>
  <c r="K44" i="14"/>
  <c r="K47" i="14" s="1"/>
  <c r="F44" i="14" l="1"/>
  <c r="F45" i="14" s="1"/>
  <c r="I47" i="14"/>
  <c r="K45" i="14" l="1"/>
  <c r="K48" i="14" s="1"/>
  <c r="K49" i="14" s="1"/>
  <c r="I45" i="14"/>
  <c r="I48" i="14" s="1"/>
  <c r="I49" i="14" s="1"/>
  <c r="I76" i="14" l="1"/>
  <c r="I78" i="14"/>
  <c r="I80" i="14" s="1"/>
  <c r="I69" i="14"/>
  <c r="K78" i="14"/>
  <c r="K80" i="14" s="1"/>
  <c r="K76" i="14"/>
  <c r="K69" i="14"/>
  <c r="F76" i="13"/>
  <c r="F78" i="13" s="1"/>
  <c r="E76" i="13"/>
  <c r="E78" i="13" s="1"/>
  <c r="F69" i="13"/>
  <c r="E69" i="13"/>
  <c r="K33" i="13"/>
  <c r="K43" i="13" s="1"/>
  <c r="I33" i="13"/>
  <c r="I43" i="13" s="1"/>
  <c r="K29" i="13"/>
  <c r="I29" i="13"/>
  <c r="K28" i="13"/>
  <c r="I28" i="13"/>
  <c r="K26" i="13"/>
  <c r="I26" i="13"/>
  <c r="K25" i="13"/>
  <c r="I25" i="13"/>
  <c r="F16" i="13"/>
  <c r="F18" i="13" s="1"/>
  <c r="K8" i="13"/>
  <c r="I8" i="13"/>
  <c r="I16" i="13" s="1"/>
  <c r="I27" i="13" l="1"/>
  <c r="I31" i="13" s="1"/>
  <c r="I34" i="13" s="1"/>
  <c r="I35" i="13" s="1"/>
  <c r="K27" i="13"/>
  <c r="K31" i="13" s="1"/>
  <c r="I84" i="14"/>
  <c r="I82" i="14"/>
  <c r="K84" i="14"/>
  <c r="K82" i="14"/>
  <c r="I9" i="13"/>
  <c r="I10" i="13" s="1"/>
  <c r="I12" i="13"/>
  <c r="I13" i="13"/>
  <c r="I14" i="13"/>
  <c r="I15" i="13"/>
  <c r="K16" i="13"/>
  <c r="I18" i="13"/>
  <c r="I20" i="13" s="1"/>
  <c r="I22" i="13" s="1"/>
  <c r="I37" i="13"/>
  <c r="I38" i="13"/>
  <c r="I39" i="13"/>
  <c r="I40" i="13"/>
  <c r="I41" i="13"/>
  <c r="I42" i="13"/>
  <c r="K9" i="13"/>
  <c r="K10" i="13" s="1"/>
  <c r="K12" i="13"/>
  <c r="K13" i="13"/>
  <c r="K14" i="13"/>
  <c r="K15" i="13"/>
  <c r="K18" i="13"/>
  <c r="K20" i="13" s="1"/>
  <c r="K37" i="13"/>
  <c r="K38" i="13"/>
  <c r="K39" i="13"/>
  <c r="K40" i="13"/>
  <c r="K41" i="13"/>
  <c r="K42" i="13"/>
  <c r="K34" i="13" l="1"/>
  <c r="K35" i="13"/>
  <c r="K22" i="13"/>
  <c r="I44" i="13"/>
  <c r="K44" i="13"/>
  <c r="K47" i="13" l="1"/>
  <c r="F44" i="13"/>
  <c r="F45" i="13" s="1"/>
  <c r="I47" i="13"/>
  <c r="K45" i="13" l="1"/>
  <c r="K48" i="13" s="1"/>
  <c r="K49" i="13" s="1"/>
  <c r="I45" i="13"/>
  <c r="I48" i="13" s="1"/>
  <c r="I49" i="13" s="1"/>
  <c r="I76" i="13" l="1"/>
  <c r="I78" i="13"/>
  <c r="I80" i="13" s="1"/>
  <c r="I69" i="13"/>
  <c r="K78" i="13"/>
  <c r="K80" i="13" s="1"/>
  <c r="K76" i="13"/>
  <c r="K69" i="13"/>
  <c r="K84" i="13" l="1"/>
  <c r="K82" i="13"/>
  <c r="I84" i="13"/>
  <c r="I82" i="13"/>
  <c r="I26" i="12" l="1"/>
  <c r="I25" i="12"/>
  <c r="I8" i="12"/>
  <c r="I27" i="12" l="1"/>
  <c r="K25" i="12"/>
  <c r="K15" i="12"/>
  <c r="K14" i="12"/>
  <c r="K13" i="12"/>
  <c r="K12" i="12"/>
  <c r="K9" i="12"/>
  <c r="K10" i="12" s="1"/>
  <c r="I33" i="12"/>
  <c r="I37" i="12" s="1"/>
  <c r="I15" i="12"/>
  <c r="I14" i="12"/>
  <c r="I13" i="12"/>
  <c r="I12" i="12"/>
  <c r="I9" i="12"/>
  <c r="I10" i="12" s="1"/>
  <c r="I43" i="12" l="1"/>
  <c r="I38" i="12"/>
  <c r="I39" i="12"/>
  <c r="I40" i="12"/>
  <c r="I42" i="12"/>
  <c r="I41" i="12"/>
  <c r="F76" i="12"/>
  <c r="E76" i="12"/>
  <c r="F69" i="12"/>
  <c r="E69" i="12"/>
  <c r="K33" i="12"/>
  <c r="K29" i="12"/>
  <c r="I29" i="12"/>
  <c r="K28" i="12"/>
  <c r="I28" i="12"/>
  <c r="K26" i="12"/>
  <c r="K27" i="12" s="1"/>
  <c r="K31" i="12" s="1"/>
  <c r="F16" i="12"/>
  <c r="F18" i="12" s="1"/>
  <c r="E78" i="12" l="1"/>
  <c r="I31" i="12"/>
  <c r="I34" i="12" s="1"/>
  <c r="F44" i="12" s="1"/>
  <c r="F45" i="12" s="1"/>
  <c r="I44" i="12"/>
  <c r="K35" i="12"/>
  <c r="F78" i="12"/>
  <c r="I18" i="12"/>
  <c r="I20" i="12" s="1"/>
  <c r="K18" i="12"/>
  <c r="K20" i="12" s="1"/>
  <c r="K42" i="12"/>
  <c r="K38" i="12"/>
  <c r="K40" i="12"/>
  <c r="K43" i="12"/>
  <c r="K39" i="12"/>
  <c r="K41" i="12"/>
  <c r="K37" i="12"/>
  <c r="K16" i="12"/>
  <c r="I16" i="12"/>
  <c r="K22" i="12" l="1"/>
  <c r="K34" i="12"/>
  <c r="I47" i="12"/>
  <c r="I35" i="12"/>
  <c r="I22" i="12"/>
  <c r="K44" i="12"/>
  <c r="K45" i="12"/>
  <c r="K48" i="12" s="1"/>
  <c r="K49" i="12" l="1"/>
  <c r="K76" i="12" s="1"/>
  <c r="K47" i="12"/>
  <c r="I45" i="12"/>
  <c r="I48" i="12" s="1"/>
  <c r="I49" i="12" s="1"/>
  <c r="K69" i="12" l="1"/>
  <c r="K78" i="12"/>
  <c r="K80" i="12" s="1"/>
  <c r="I76" i="12"/>
  <c r="I69" i="12"/>
  <c r="I78" i="12"/>
  <c r="I80" i="12" s="1"/>
  <c r="I84" i="12" l="1"/>
  <c r="I82" i="12"/>
  <c r="K84" i="12"/>
  <c r="K8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Lang:
</t>
        </r>
        <r>
          <rPr>
            <sz val="8"/>
            <color indexed="81"/>
            <rFont val="Tahoma"/>
            <family val="2"/>
          </rPr>
          <t>Werte 2016 lt. Statistik Austria - Durchschnitt pro Erwerbstätigen entfallende Tage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Lang:
</t>
        </r>
        <r>
          <rPr>
            <sz val="8"/>
            <color indexed="81"/>
            <rFont val="Tahoma"/>
            <family val="2"/>
          </rPr>
          <t>Werte 2016 lt. Statistik Austria - Durchschnitt pro Erwerbstätigen entfallende Tage</t>
        </r>
      </text>
    </comment>
  </commentList>
</comments>
</file>

<file path=xl/sharedStrings.xml><?xml version="1.0" encoding="utf-8"?>
<sst xmlns="http://schemas.openxmlformats.org/spreadsheetml/2006/main" count="871" uniqueCount="152">
  <si>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</si>
  <si>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</si>
  <si>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</si>
  <si>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</si>
  <si>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</si>
  <si>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</si>
  <si>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</si>
  <si>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</si>
  <si>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</si>
  <si>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</si>
  <si>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</si>
  <si>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</si>
  <si>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</si>
  <si>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</si>
  <si>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</si>
  <si>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</si>
  <si>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</si>
  <si>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</si>
  <si>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</si>
  <si>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</si>
  <si>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</si>
  <si>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</si>
  <si>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</si>
  <si>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</si>
  <si>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</si>
  <si>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</si>
  <si>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</si>
  <si>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</si>
  <si>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</si>
  <si>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</si>
  <si>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</si>
  <si>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</si>
  <si>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</si>
  <si>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</si>
  <si>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</si>
  <si>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</si>
  <si>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</si>
  <si>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</si>
  <si>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</si>
  <si>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</si>
  <si>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</si>
  <si>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</si>
  <si>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</si>
  <si>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</si>
  <si>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</si>
  <si>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</si>
  <si>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</si>
  <si>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</si>
  <si>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</si>
  <si>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</si>
  <si>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</si>
  <si>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</si>
  <si>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</si>
  <si>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</si>
  <si>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</si>
  <si>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</si>
  <si>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</si>
  <si>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EDV und Telefon</t>
  </si>
  <si>
    <t>Notwendiger Umsatz je Mitarbeiter und Monat zuzüglich Mehrwertsteuer</t>
  </si>
  <si>
    <t>Notwendiger Umsatz je Mitarbeiter und Jahr zuzüglich Mehrwertsteuer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</si>
  <si>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</si>
  <si>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</si>
  <si>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</si>
  <si>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</si>
  <si>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</si>
  <si>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</si>
  <si>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</si>
  <si>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</si>
  <si>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</si>
  <si>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</si>
  <si>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</si>
  <si>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</si>
  <si>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</si>
  <si>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</si>
  <si>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</si>
  <si>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</si>
  <si>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</si>
  <si>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</si>
  <si>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</si>
  <si>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</si>
  <si>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</si>
  <si>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</si>
  <si>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</si>
  <si>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</si>
  <si>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</si>
  <si>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</si>
  <si>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</si>
  <si>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</si>
  <si>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</si>
  <si>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</si>
  <si>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</si>
  <si>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</si>
  <si>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</si>
  <si>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</si>
  <si>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</si>
  <si>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</si>
  <si>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</si>
  <si>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</si>
  <si>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</si>
  <si>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</si>
  <si>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</si>
  <si>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</si>
  <si>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</si>
  <si>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</si>
  <si>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</si>
  <si>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</si>
  <si>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</si>
  <si>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</si>
  <si>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</si>
  <si>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</si>
  <si>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</si>
  <si>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</si>
  <si>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</si>
  <si>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</si>
  <si>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</si>
  <si>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</si>
  <si>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>Beispielkalkulation: Verrechnungsstundensatz Leistungskategorie A2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</si>
  <si>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</si>
  <si>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>Beispielkalkulation: Verrechnungsstundensatz Leistungskategorie B2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</si>
  <si>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</si>
  <si>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Beispielkalkulation: Verrechnungsstundensatz Leistungskategorie B und B1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</si>
  <si>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</si>
  <si>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Beispielkalkulation: Verrechnungsstundensatz Leistungskategorie C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</si>
  <si>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</si>
  <si>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Allgemeinen Regelungen: 
Stundensatz 
</t>
    </r>
    <r>
      <rPr>
        <b/>
        <sz val="10"/>
        <color theme="1"/>
        <rFont val="Arial"/>
        <family val="2"/>
      </rPr>
      <t>120 - 200 Euro</t>
    </r>
  </si>
  <si>
    <t xml:space="preserve"> durch den Anwender einzusetzen</t>
  </si>
  <si>
    <r>
      <t xml:space="preserve"> nach  
 Allgemeinen  
 Regelungen: 
 Stundensatz 
 </t>
    </r>
    <r>
      <rPr>
        <b/>
        <sz val="10"/>
        <color theme="1"/>
        <rFont val="Arial"/>
        <family val="2"/>
      </rPr>
      <t>120-200 Euro</t>
    </r>
  </si>
  <si>
    <t>nach Allgemeinen Regelungen: 
Stundensatz 
85 -120  bzw. 
90 - 120 Euro</t>
  </si>
  <si>
    <t>nach Allgemeinen Regelungen: 
Stundensatz 
85 - 100 Euro</t>
  </si>
  <si>
    <r>
      <t xml:space="preserve">nach Allgemeinen Regelungen: 
Stundensatz 
</t>
    </r>
    <r>
      <rPr>
        <b/>
        <sz val="10"/>
        <color theme="1"/>
        <rFont val="Arial"/>
        <family val="2"/>
      </rPr>
      <t>45 - 70 Euro</t>
    </r>
  </si>
  <si>
    <t>19 b)</t>
  </si>
  <si>
    <t>19 a)</t>
  </si>
  <si>
    <t>Pflegeurlaub</t>
  </si>
  <si>
    <t>abzüglich Krankenstandstage*</t>
  </si>
  <si>
    <t>* Werte 2016 lt. Statistik Austria - Pro Erwerbstätigen entfallende Tage</t>
  </si>
  <si>
    <r>
      <t xml:space="preserve">Daten aus Kollektivvertrag 2021: 
</t>
    </r>
    <r>
      <rPr>
        <sz val="10"/>
        <color theme="1"/>
        <rFont val="Arial"/>
        <family val="2"/>
      </rPr>
      <t xml:space="preserve">Beschäftigungsgruppe 6 im Jahr 3 
</t>
    </r>
    <r>
      <rPr>
        <b/>
        <sz val="10"/>
        <color theme="1"/>
        <rFont val="Arial"/>
        <family val="2"/>
      </rPr>
      <t xml:space="preserve">Daten aus Kollektivvertrag 2021: </t>
    </r>
    <r>
      <rPr>
        <sz val="10"/>
        <color theme="1"/>
        <rFont val="Arial"/>
        <family val="2"/>
      </rPr>
      <t xml:space="preserve">
Beschäftigungsgruppe 6 im Jahr 14</t>
    </r>
  </si>
  <si>
    <t>Version 01    26.01.2021</t>
  </si>
  <si>
    <t>auf Basis Kollektivvertrag 01.01.2021</t>
  </si>
  <si>
    <t>Version 01     26.01.2021</t>
  </si>
  <si>
    <r>
      <t xml:space="preserve">Daten aus Kollektivvertrag 2021: 
</t>
    </r>
    <r>
      <rPr>
        <sz val="10"/>
        <color theme="1"/>
        <rFont val="Arial"/>
        <family val="2"/>
      </rPr>
      <t xml:space="preserve">Beschäftigungsgruppe 5 im Jahr 5
</t>
    </r>
    <r>
      <rPr>
        <b/>
        <sz val="10"/>
        <color theme="1"/>
        <rFont val="Arial"/>
        <family val="2"/>
      </rPr>
      <t xml:space="preserve">Daten aus Kollektivvertrag 2021: </t>
    </r>
    <r>
      <rPr>
        <sz val="10"/>
        <color theme="1"/>
        <rFont val="Arial"/>
        <family val="2"/>
      </rPr>
      <t xml:space="preserve">
Beschäftigungsgruppe 5 im Jahr 14</t>
    </r>
  </si>
  <si>
    <t xml:space="preserve">Version 01     26.01.2021 </t>
  </si>
  <si>
    <r>
      <t xml:space="preserve">Daten aus Kollektivvertrag 2021: 
</t>
    </r>
    <r>
      <rPr>
        <sz val="10"/>
        <color theme="1"/>
        <rFont val="Arial"/>
        <family val="2"/>
      </rPr>
      <t xml:space="preserve">Beschäftigungsgruppe 4 im Jahr 3
</t>
    </r>
    <r>
      <rPr>
        <b/>
        <sz val="10"/>
        <color theme="1"/>
        <rFont val="Arial"/>
        <family val="2"/>
      </rPr>
      <t xml:space="preserve">Daten aus Kollektivvertrag 2021: </t>
    </r>
    <r>
      <rPr>
        <sz val="10"/>
        <color theme="1"/>
        <rFont val="Arial"/>
        <family val="2"/>
      </rPr>
      <t xml:space="preserve">
Beschäftigungsgruppe 4 im Jahr 14</t>
    </r>
  </si>
  <si>
    <r>
      <t xml:space="preserve">Daten aus Kollektivvertrag 2021: 
</t>
    </r>
    <r>
      <rPr>
        <sz val="10"/>
        <color theme="1"/>
        <rFont val="Arial"/>
        <family val="2"/>
      </rPr>
      <t xml:space="preserve">Beschäftigungsgruppe 3 im Jahr 5
</t>
    </r>
    <r>
      <rPr>
        <b/>
        <sz val="10"/>
        <color theme="1"/>
        <rFont val="Arial"/>
        <family val="2"/>
      </rPr>
      <t xml:space="preserve">Daten aus Kollektivvertrag 2021: </t>
    </r>
    <r>
      <rPr>
        <sz val="10"/>
        <color theme="1"/>
        <rFont val="Arial"/>
        <family val="2"/>
      </rPr>
      <t xml:space="preserve">
Beschäftigungsgruppe 3 im Jahr 14</t>
    </r>
  </si>
  <si>
    <t>2021: BG 6/3</t>
  </si>
  <si>
    <t>2021: BG 6/14</t>
  </si>
  <si>
    <t>2021: BG 5/5</t>
  </si>
  <si>
    <t>2021: BG 5/14</t>
  </si>
  <si>
    <t>2021: BG 4/3</t>
  </si>
  <si>
    <t>2021: BG 4/14</t>
  </si>
  <si>
    <t>2021: BG 3/5</t>
  </si>
  <si>
    <t>2021: BG 3/14</t>
  </si>
  <si>
    <t>abzüglich gesetzliche Feiertage (durchschnittlich)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</si>
</sst>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" fontId="1" fillId="0" borderId="37" xfId="0" applyNumberFormat="1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0" fontId="1" fillId="0" borderId="36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" fontId="1" fillId="0" borderId="46" xfId="0" applyNumberFormat="1" applyFont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2" borderId="42" xfId="0" applyNumberFormat="1" applyFont="1" applyFill="1" applyBorder="1" applyAlignment="1">
      <alignment vertical="center"/>
    </xf>
    <xf numFmtId="4" fontId="3" fillId="2" borderId="4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6" xfId="0" applyNumberFormat="1" applyFont="1" applyBorder="1" applyAlignment="1">
      <alignment horizontal="center" vertical="center"/>
    </xf>
    <xf numFmtId="164" fontId="14" fillId="3" borderId="36" xfId="0" applyNumberFormat="1" applyFont="1" applyFill="1" applyBorder="1" applyAlignment="1">
      <alignment horizontal="center" vertical="center"/>
    </xf>
    <xf numFmtId="4" fontId="13" fillId="3" borderId="37" xfId="0" applyNumberFormat="1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9" fontId="9" fillId="0" borderId="36" xfId="0" applyNumberFormat="1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vertical="center"/>
    </xf>
    <xf numFmtId="4" fontId="1" fillId="0" borderId="52" xfId="0" applyNumberFormat="1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horizontal="center" vertical="center"/>
    </xf>
    <xf numFmtId="4" fontId="3" fillId="2" borderId="50" xfId="0" applyNumberFormat="1" applyFont="1" applyFill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6" xfId="0" applyNumberFormat="1" applyFont="1" applyBorder="1" applyAlignment="1">
      <alignment vertical="center"/>
    </xf>
    <xf numFmtId="4" fontId="1" fillId="0" borderId="58" xfId="0" applyNumberFormat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4" fontId="1" fillId="0" borderId="62" xfId="0" applyNumberFormat="1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4" fontId="1" fillId="0" borderId="60" xfId="0" applyNumberFormat="1" applyFont="1" applyFill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4" fontId="1" fillId="0" borderId="60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5" xfId="0" applyNumberFormat="1" applyFont="1" applyBorder="1" applyAlignment="1">
      <alignment horizontal="center" vertical="center"/>
    </xf>
    <xf numFmtId="9" fontId="1" fillId="0" borderId="5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1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9" fontId="1" fillId="0" borderId="63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vertical="center"/>
    </xf>
    <xf numFmtId="4" fontId="1" fillId="0" borderId="64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9" fontId="3" fillId="0" borderId="69" xfId="0" applyNumberFormat="1" applyFont="1" applyBorder="1" applyAlignment="1">
      <alignment horizontal="center" vertical="center"/>
    </xf>
    <xf numFmtId="9" fontId="1" fillId="0" borderId="70" xfId="0" applyNumberFormat="1" applyFont="1" applyBorder="1" applyAlignment="1">
      <alignment horizontal="center" vertical="center"/>
    </xf>
    <xf numFmtId="9" fontId="3" fillId="0" borderId="71" xfId="0" applyNumberFormat="1" applyFont="1" applyBorder="1" applyAlignment="1">
      <alignment horizontal="center" vertical="center"/>
    </xf>
    <xf numFmtId="10" fontId="3" fillId="0" borderId="68" xfId="0" applyNumberFormat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0" fontId="1" fillId="0" borderId="68" xfId="0" applyNumberFormat="1" applyFont="1" applyBorder="1" applyAlignment="1">
      <alignment horizontal="center" vertical="center"/>
    </xf>
    <xf numFmtId="10" fontId="1" fillId="0" borderId="66" xfId="0" applyNumberFormat="1" applyFont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9" fontId="1" fillId="0" borderId="47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5" xfId="0" applyNumberFormat="1" applyFont="1" applyFill="1" applyBorder="1" applyAlignment="1">
      <alignment horizontal="center" vertical="center"/>
    </xf>
    <xf numFmtId="9" fontId="1" fillId="0" borderId="57" xfId="0" applyNumberFormat="1" applyFont="1" applyFill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10" fontId="1" fillId="0" borderId="70" xfId="0" applyNumberFormat="1" applyFont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10" fontId="1" fillId="0" borderId="78" xfId="0" applyNumberFormat="1" applyFont="1" applyBorder="1" applyAlignment="1">
      <alignment horizontal="center" vertical="center"/>
    </xf>
    <xf numFmtId="10" fontId="1" fillId="0" borderId="79" xfId="0" applyNumberFormat="1" applyFont="1" applyBorder="1" applyAlignment="1">
      <alignment horizontal="center" vertical="center"/>
    </xf>
    <xf numFmtId="4" fontId="1" fillId="0" borderId="80" xfId="0" applyNumberFormat="1" applyFont="1" applyBorder="1" applyAlignment="1">
      <alignment vertical="center"/>
    </xf>
    <xf numFmtId="10" fontId="1" fillId="0" borderId="81" xfId="0" applyNumberFormat="1" applyFont="1" applyBorder="1" applyAlignment="1">
      <alignment horizontal="center" vertical="center"/>
    </xf>
    <xf numFmtId="4" fontId="1" fillId="0" borderId="82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6" xfId="0" applyFont="1" applyFill="1" applyBorder="1" applyAlignment="1">
      <alignment horizontal="center" vertical="center"/>
    </xf>
    <xf numFmtId="9" fontId="1" fillId="4" borderId="70" xfId="0" applyNumberFormat="1" applyFont="1" applyFill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 applyProtection="1">
      <alignment horizontal="center" vertical="center"/>
      <protection locked="0"/>
    </xf>
    <xf numFmtId="9" fontId="1" fillId="4" borderId="66" xfId="0" applyNumberFormat="1" applyFont="1" applyFill="1" applyBorder="1" applyAlignment="1" applyProtection="1">
      <alignment horizontal="center" vertical="center"/>
      <protection locked="0"/>
    </xf>
    <xf numFmtId="9" fontId="1" fillId="4" borderId="68" xfId="0" applyNumberFormat="1" applyFont="1" applyFill="1" applyBorder="1" applyAlignment="1" applyProtection="1">
      <alignment horizontal="center" vertical="center"/>
      <protection locked="0"/>
    </xf>
    <xf numFmtId="9" fontId="1" fillId="4" borderId="7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7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18" fillId="3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3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3" fillId="3" borderId="8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28925" y="858371"/>
          <a:ext cx="1714232" cy="1482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20893" y="1449160"/>
          <a:ext cx="150903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23512" y="898071"/>
          <a:ext cx="2401663" cy="1313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80073" y="1449160"/>
          <a:ext cx="150767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328896" y="1459566"/>
          <a:ext cx="150823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212037" y="1503589"/>
          <a:ext cx="1507671" cy="601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89"/>
  <sheetViews>
    <sheetView showGridLines="0" view="pageBreakPreview" topLeftCell="A4" zoomScale="85" zoomScaleNormal="70" zoomScaleSheetLayoutView="85" zoomScalePageLayoutView="70" workbookViewId="0">
      <selection activeCell="D26" sqref="D26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3" ht="55.5" customHeight="1" thickBot="1" x14ac:dyDescent="0.25">
      <c r="B1" s="1" t="s">
        <v>0</v>
      </c>
    </row>
    <row r="2" spans="2:13" ht="23.25" customHeight="1" thickBot="1" x14ac:dyDescent="0.3">
      <c r="B2" s="13" t="s">
        <v>60</v>
      </c>
      <c r="C2" s="14"/>
      <c r="D2" s="15"/>
      <c r="E2" s="15"/>
      <c r="F2" s="15"/>
      <c r="G2" s="34"/>
      <c r="H2" s="34"/>
      <c r="I2" s="15"/>
      <c r="J2" s="34"/>
      <c r="K2" s="16"/>
    </row>
    <row r="3" spans="2:13" ht="87" customHeight="1" x14ac:dyDescent="0.2">
      <c r="B3" s="230" t="s">
        <v>98</v>
      </c>
      <c r="C3" s="231"/>
      <c r="D3" s="231"/>
      <c r="E3" s="72" t="s">
        <v>124</v>
      </c>
      <c r="F3" s="232" t="s">
        <v>135</v>
      </c>
      <c r="G3" s="233"/>
      <c r="H3" s="233"/>
      <c r="I3" s="233"/>
      <c r="J3" s="233"/>
      <c r="K3" s="234"/>
    </row>
    <row r="4" spans="2:13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3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143</v>
      </c>
      <c r="I5" s="239"/>
      <c r="J5" s="236" t="s">
        <v>144</v>
      </c>
      <c r="K5" s="237"/>
    </row>
    <row r="6" spans="2:13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3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199"/>
      <c r="H7" s="89" t="s">
        <v>94</v>
      </c>
      <c r="I7" s="20">
        <v>4090</v>
      </c>
      <c r="J7" s="36" t="s">
        <v>94</v>
      </c>
      <c r="K7" s="150">
        <v>4961</v>
      </c>
      <c r="M7" s="150"/>
    </row>
    <row r="8" spans="2:13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5317</v>
      </c>
      <c r="J8" s="174" t="s">
        <v>94</v>
      </c>
      <c r="K8" s="128">
        <f>ROUND(K7*(1+F8),2)</f>
        <v>6449.3</v>
      </c>
    </row>
    <row r="9" spans="2:13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1227.94</v>
      </c>
      <c r="J9" s="36" t="s">
        <v>94</v>
      </c>
      <c r="K9" s="150">
        <f>ROUND(K8/F9,2)</f>
        <v>1489.45</v>
      </c>
    </row>
    <row r="10" spans="2:13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30.7</v>
      </c>
      <c r="J10" s="74" t="s">
        <v>94</v>
      </c>
      <c r="K10" s="94">
        <f>ROUND(K9/F10,2)</f>
        <v>37.24</v>
      </c>
    </row>
    <row r="11" spans="2:13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3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1160.7</v>
      </c>
      <c r="J12" s="74" t="s">
        <v>94</v>
      </c>
      <c r="K12" s="94">
        <f>ROUND($K$8*F12,2)</f>
        <v>1407.88</v>
      </c>
    </row>
    <row r="13" spans="2:13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239.27</v>
      </c>
      <c r="J13" s="74" t="s">
        <v>94</v>
      </c>
      <c r="K13" s="94">
        <f>ROUND($K$8*F13,2)</f>
        <v>290.22000000000003</v>
      </c>
    </row>
    <row r="14" spans="2:13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159.51</v>
      </c>
      <c r="J14" s="74" t="s">
        <v>94</v>
      </c>
      <c r="K14" s="94">
        <f>ROUND($K$8*F14,2)</f>
        <v>193.48</v>
      </c>
    </row>
    <row r="15" spans="2:13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81.349999999999994</v>
      </c>
      <c r="J15" s="74" t="s">
        <v>94</v>
      </c>
      <c r="K15" s="94">
        <f>ROUND($K$8*F15,2)</f>
        <v>98.67</v>
      </c>
    </row>
    <row r="16" spans="2:13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1640.83</v>
      </c>
      <c r="J16" s="127" t="s">
        <v>94</v>
      </c>
      <c r="K16" s="133">
        <f>ROUND($K$8*F16,2)</f>
        <v>1990.25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1590.85</v>
      </c>
      <c r="J18" s="74" t="s">
        <v>94</v>
      </c>
      <c r="K18" s="94">
        <f>ROUND($K$8*F18,2)</f>
        <v>1929.63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13815.7</v>
      </c>
      <c r="J20" s="51" t="s">
        <v>94</v>
      </c>
      <c r="K20" s="122">
        <f>ROUND((K8+K18)*2,2)</f>
        <v>16757.86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8109.14</v>
      </c>
      <c r="J22" s="65"/>
      <c r="K22" s="124">
        <f>ROUND(((K8+K16)*12+K20)/12,2)</f>
        <v>9836.0400000000009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151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ROUND(I27-I28-I29-I30,2)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20</v>
      </c>
      <c r="F37" s="194">
        <v>20</v>
      </c>
      <c r="G37" s="203" t="s">
        <v>105</v>
      </c>
      <c r="H37" s="93"/>
      <c r="I37" s="75">
        <f>ROUND(F37*$I$33,2)</f>
        <v>160</v>
      </c>
      <c r="J37" s="74"/>
      <c r="K37" s="94">
        <f t="shared" ref="K37:K43" si="0">ROUND(F37*$K$33,2)</f>
        <v>160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ref="I38:I43" si="1">ROUND(F38*$I$33,2)</f>
        <v>16</v>
      </c>
      <c r="J38" s="74"/>
      <c r="K38" s="94">
        <f t="shared" si="0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4</v>
      </c>
      <c r="F39" s="193">
        <v>4</v>
      </c>
      <c r="G39" s="203" t="s">
        <v>107</v>
      </c>
      <c r="H39" s="93"/>
      <c r="I39" s="75">
        <f t="shared" si="1"/>
        <v>32</v>
      </c>
      <c r="J39" s="74"/>
      <c r="K39" s="94">
        <f t="shared" si="0"/>
        <v>32</v>
      </c>
    </row>
    <row r="40" spans="2:11" s="2" customFormat="1" x14ac:dyDescent="0.25">
      <c r="B40" s="3"/>
      <c r="C40" s="5">
        <v>27</v>
      </c>
      <c r="D40" s="28" t="s">
        <v>19</v>
      </c>
      <c r="E40" s="30">
        <v>20</v>
      </c>
      <c r="F40" s="193">
        <v>20</v>
      </c>
      <c r="G40" s="203" t="s">
        <v>108</v>
      </c>
      <c r="H40" s="93"/>
      <c r="I40" s="75">
        <f t="shared" si="1"/>
        <v>160</v>
      </c>
      <c r="J40" s="74"/>
      <c r="K40" s="94">
        <f t="shared" si="0"/>
        <v>160</v>
      </c>
    </row>
    <row r="41" spans="2:11" s="2" customFormat="1" x14ac:dyDescent="0.25">
      <c r="B41" s="3"/>
      <c r="C41" s="5">
        <v>28</v>
      </c>
      <c r="D41" s="28" t="s">
        <v>112</v>
      </c>
      <c r="E41" s="30">
        <v>5</v>
      </c>
      <c r="F41" s="193">
        <v>5</v>
      </c>
      <c r="G41" s="203" t="s">
        <v>109</v>
      </c>
      <c r="H41" s="93"/>
      <c r="I41" s="75">
        <f t="shared" si="1"/>
        <v>40</v>
      </c>
      <c r="J41" s="74"/>
      <c r="K41" s="94">
        <f t="shared" si="0"/>
        <v>40</v>
      </c>
    </row>
    <row r="42" spans="2:11" s="2" customFormat="1" x14ac:dyDescent="0.25">
      <c r="B42" s="3"/>
      <c r="C42" s="5">
        <v>29</v>
      </c>
      <c r="D42" s="28" t="s">
        <v>20</v>
      </c>
      <c r="E42" s="30">
        <v>10</v>
      </c>
      <c r="F42" s="193">
        <v>10</v>
      </c>
      <c r="G42" s="203" t="s">
        <v>110</v>
      </c>
      <c r="H42" s="93"/>
      <c r="I42" s="75">
        <f t="shared" si="1"/>
        <v>80</v>
      </c>
      <c r="J42" s="74"/>
      <c r="K42" s="94">
        <f t="shared" si="0"/>
        <v>80</v>
      </c>
    </row>
    <row r="43" spans="2:11" s="2" customFormat="1" x14ac:dyDescent="0.25">
      <c r="B43" s="3"/>
      <c r="C43" s="5">
        <v>30</v>
      </c>
      <c r="D43" s="28" t="s">
        <v>24</v>
      </c>
      <c r="E43" s="30">
        <v>30</v>
      </c>
      <c r="F43" s="193">
        <v>30</v>
      </c>
      <c r="G43" s="203" t="s">
        <v>111</v>
      </c>
      <c r="H43" s="93"/>
      <c r="I43" s="75">
        <f t="shared" si="1"/>
        <v>240</v>
      </c>
      <c r="J43" s="74"/>
      <c r="K43" s="94">
        <f t="shared" si="0"/>
        <v>240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0.43440000000000001</v>
      </c>
      <c r="G44" s="203" t="s">
        <v>91</v>
      </c>
      <c r="H44" s="93"/>
      <c r="I44" s="75">
        <f>ROUND(SUM(I37:I43),2)</f>
        <v>728</v>
      </c>
      <c r="J44" s="74"/>
      <c r="K44" s="94">
        <f>ROUND(SUM(K37:K43),2)</f>
        <v>728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0.43440000000000001</v>
      </c>
      <c r="G45" s="203" t="s">
        <v>103</v>
      </c>
      <c r="H45" s="93"/>
      <c r="I45" s="76">
        <f>ROUND(F45*I35,2)</f>
        <v>60.67</v>
      </c>
      <c r="J45" s="74"/>
      <c r="K45" s="95">
        <f>ROUND(F45*K35,2)</f>
        <v>60.67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948</v>
      </c>
      <c r="J47" s="136"/>
      <c r="K47" s="140">
        <f>ROUND(K34-K44,2)</f>
        <v>948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79</v>
      </c>
      <c r="J48" s="37"/>
      <c r="K48" s="96">
        <f>ROUND(K35-K45,2)</f>
        <v>79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102.65</v>
      </c>
      <c r="J49" s="111" t="s">
        <v>94</v>
      </c>
      <c r="K49" s="109">
        <f>ROUND(K22/K48,2)</f>
        <v>124.51</v>
      </c>
    </row>
    <row r="50" spans="2:14" s="2" customFormat="1" ht="6" customHeight="1" x14ac:dyDescent="0.25">
      <c r="B50" s="3"/>
      <c r="C50" s="4"/>
      <c r="D50" s="4"/>
      <c r="E50" s="4"/>
      <c r="F50" s="5"/>
      <c r="G50" s="40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40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85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40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60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41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11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4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4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4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0.1</v>
      </c>
      <c r="F60" s="196">
        <v>0.1</v>
      </c>
      <c r="G60" s="24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4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4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4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4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4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4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4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77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0.75</v>
      </c>
      <c r="F69" s="153">
        <f>SUM(F56:F68)</f>
        <v>0.75</v>
      </c>
      <c r="G69" s="213" t="s">
        <v>83</v>
      </c>
      <c r="H69" s="170" t="s">
        <v>94</v>
      </c>
      <c r="I69" s="56">
        <f>ROUND(F69*I49,2)</f>
        <v>76.989999999999995</v>
      </c>
      <c r="J69" s="55"/>
      <c r="K69" s="171">
        <f>ROUND(F69*K49,2)</f>
        <v>93.38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14.37</v>
      </c>
      <c r="J76" s="148"/>
      <c r="K76" s="149">
        <f>ROUND(F76*K49,2)</f>
        <v>17.43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0.89</v>
      </c>
      <c r="F78" s="155">
        <f>F76+F69</f>
        <v>0.89</v>
      </c>
      <c r="G78" s="218" t="s">
        <v>85</v>
      </c>
      <c r="H78" s="146" t="s">
        <v>94</v>
      </c>
      <c r="I78" s="147">
        <f>ROUND(I49*F78,2)</f>
        <v>91.36</v>
      </c>
      <c r="J78" s="148"/>
      <c r="K78" s="149">
        <f>ROUND(F78*K49,2)</f>
        <v>110.81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194.01</v>
      </c>
      <c r="J80" s="82"/>
      <c r="K80" s="103">
        <f>ROUND(K49+K78,2)</f>
        <v>235.32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15326.79</v>
      </c>
      <c r="J82" s="108"/>
      <c r="K82" s="109">
        <f>ROUND(K80*K48,2)</f>
        <v>18590.28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183921.48</v>
      </c>
      <c r="J84" s="105"/>
      <c r="K84" s="98">
        <f>ROUND(K80*K47,2)</f>
        <v>223083.36</v>
      </c>
    </row>
    <row r="86" spans="2:11" ht="3.75" customHeight="1" x14ac:dyDescent="0.2"/>
    <row r="87" spans="2:11" x14ac:dyDescent="0.2">
      <c r="B87" s="221" t="s">
        <v>136</v>
      </c>
      <c r="D87" s="221" t="s">
        <v>137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3:D3"/>
    <mergeCell ref="F3:K3"/>
    <mergeCell ref="B89:K89"/>
    <mergeCell ref="J5:K5"/>
    <mergeCell ref="H5:I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Q89"/>
  <sheetViews>
    <sheetView showGridLines="0" view="pageBreakPreview" topLeftCell="A4" zoomScaleNormal="115" zoomScaleSheetLayoutView="100" zoomScalePageLayoutView="115" workbookViewId="0">
      <selection activeCell="D26" sqref="D26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116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117</v>
      </c>
      <c r="C3" s="231"/>
      <c r="D3" s="231"/>
      <c r="E3" s="72" t="s">
        <v>126</v>
      </c>
      <c r="F3" s="232" t="s">
        <v>135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143</v>
      </c>
      <c r="I5" s="239"/>
      <c r="J5" s="236" t="s">
        <v>144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4090</v>
      </c>
      <c r="J7" s="36" t="s">
        <v>94</v>
      </c>
      <c r="K7" s="150">
        <v>4961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5317</v>
      </c>
      <c r="J8" s="174" t="s">
        <v>94</v>
      </c>
      <c r="K8" s="128">
        <f>ROUND(K7*(1+F8),2)</f>
        <v>6449.3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1227.94</v>
      </c>
      <c r="J9" s="36" t="s">
        <v>94</v>
      </c>
      <c r="K9" s="150">
        <f>ROUND(K8/F9,2)</f>
        <v>1489.45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30.7</v>
      </c>
      <c r="J10" s="74" t="s">
        <v>94</v>
      </c>
      <c r="K10" s="94">
        <f>ROUND(K9/F10,2)</f>
        <v>37.24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1160.7</v>
      </c>
      <c r="J12" s="74" t="s">
        <v>94</v>
      </c>
      <c r="K12" s="94">
        <f>ROUND($K$8*F12,2)</f>
        <v>1407.88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239.27</v>
      </c>
      <c r="J13" s="74" t="s">
        <v>94</v>
      </c>
      <c r="K13" s="94">
        <f>ROUND($K$8*F13,2)</f>
        <v>290.22000000000003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159.51</v>
      </c>
      <c r="J14" s="74" t="s">
        <v>94</v>
      </c>
      <c r="K14" s="94">
        <f>ROUND($K$8*F14,2)</f>
        <v>193.48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81.349999999999994</v>
      </c>
      <c r="J15" s="74" t="s">
        <v>94</v>
      </c>
      <c r="K15" s="94">
        <f>ROUND($K$8*F15,2)</f>
        <v>98.67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1640.83</v>
      </c>
      <c r="J16" s="127" t="s">
        <v>94</v>
      </c>
      <c r="K16" s="133">
        <f>ROUND($K$8*F16,2)</f>
        <v>1990.25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1590.85</v>
      </c>
      <c r="J18" s="74" t="s">
        <v>94</v>
      </c>
      <c r="K18" s="94">
        <f>ROUND($K$8*F18,2)</f>
        <v>1929.63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13815.7</v>
      </c>
      <c r="J20" s="51" t="s">
        <v>94</v>
      </c>
      <c r="K20" s="122">
        <f>ROUND((K8+K18)*2,2)</f>
        <v>16757.86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8109.14</v>
      </c>
      <c r="J22" s="65"/>
      <c r="K22" s="124">
        <f>ROUND(((K8+K16)*12+K20)/12,2)</f>
        <v>9836.0400000000009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151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ROUND(I27-I28-I29-I30,2)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20</v>
      </c>
      <c r="F37" s="194">
        <v>12</v>
      </c>
      <c r="G37" s="203" t="s">
        <v>105</v>
      </c>
      <c r="H37" s="93"/>
      <c r="I37" s="75">
        <f t="shared" ref="I37:I42" si="0">ROUND(F37*$I$33,2)</f>
        <v>96</v>
      </c>
      <c r="J37" s="74"/>
      <c r="K37" s="94">
        <f t="shared" ref="K37:K42" si="1">ROUND(F37*$K$33,2)</f>
        <v>96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4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20</v>
      </c>
      <c r="F40" s="193">
        <v>12</v>
      </c>
      <c r="G40" s="203" t="s">
        <v>108</v>
      </c>
      <c r="H40" s="93"/>
      <c r="I40" s="75">
        <f t="shared" si="0"/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112</v>
      </c>
      <c r="E41" s="30">
        <v>5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10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30</v>
      </c>
      <c r="F43" s="193">
        <v>20</v>
      </c>
      <c r="G43" s="203" t="s">
        <v>111</v>
      </c>
      <c r="H43" s="93"/>
      <c r="I43" s="75">
        <f>ROUND(F43*$I$33,2)</f>
        <v>160</v>
      </c>
      <c r="J43" s="74"/>
      <c r="K43" s="75">
        <f>ROUND(F43*$K$33,2)</f>
        <v>160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0.26729999999999998</v>
      </c>
      <c r="G44" s="203" t="s">
        <v>91</v>
      </c>
      <c r="H44" s="93"/>
      <c r="I44" s="75">
        <f>ROUND(SUM(I37:I43),2)</f>
        <v>448</v>
      </c>
      <c r="J44" s="74"/>
      <c r="K44" s="94">
        <f>ROUND(SUM(K37:K43),2)</f>
        <v>448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0.26729999999999998</v>
      </c>
      <c r="G45" s="203" t="s">
        <v>103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1228</v>
      </c>
      <c r="J47" s="136"/>
      <c r="K47" s="140">
        <f>ROUND(K34-K44,2)</f>
        <v>1228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102.34</v>
      </c>
      <c r="J48" s="37"/>
      <c r="K48" s="96">
        <f>ROUND(K35-K45,2)</f>
        <v>102.34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79.239999999999995</v>
      </c>
      <c r="J49" s="111" t="s">
        <v>94</v>
      </c>
      <c r="K49" s="109">
        <f>ROUND(K22/K48,2)</f>
        <v>96.11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2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3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0.1</v>
      </c>
      <c r="F60" s="196">
        <v>0.1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0.75</v>
      </c>
      <c r="F69" s="153">
        <f>SUM(F56:F68)</f>
        <v>0.75</v>
      </c>
      <c r="G69" s="213" t="s">
        <v>83</v>
      </c>
      <c r="H69" s="170" t="s">
        <v>94</v>
      </c>
      <c r="I69" s="56">
        <f>ROUND(F69*I49,2)</f>
        <v>59.43</v>
      </c>
      <c r="J69" s="55"/>
      <c r="K69" s="171">
        <f>ROUND(F69*K49,2)</f>
        <v>72.08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11.09</v>
      </c>
      <c r="J76" s="148"/>
      <c r="K76" s="149">
        <f>ROUND(F76*K49,2)</f>
        <v>13.46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0.89</v>
      </c>
      <c r="F78" s="155">
        <f>F76+F69</f>
        <v>0.89</v>
      </c>
      <c r="G78" s="218" t="s">
        <v>85</v>
      </c>
      <c r="H78" s="146" t="s">
        <v>94</v>
      </c>
      <c r="I78" s="147">
        <f>ROUND(F78*I49,2)</f>
        <v>70.52</v>
      </c>
      <c r="J78" s="148"/>
      <c r="K78" s="149">
        <f>ROUND(F78*K49,2)</f>
        <v>85.54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149.76</v>
      </c>
      <c r="J80" s="82"/>
      <c r="K80" s="103">
        <f>ROUND(K49+K78,2)</f>
        <v>181.65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15326.44</v>
      </c>
      <c r="J82" s="224"/>
      <c r="K82" s="109">
        <f>ROUND(K80*K48,2)</f>
        <v>18590.060000000001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183905.28</v>
      </c>
      <c r="J84" s="226"/>
      <c r="K84" s="98">
        <f>ROUND(K80*K47,2)</f>
        <v>223066.2</v>
      </c>
    </row>
    <row r="85" spans="2:11" x14ac:dyDescent="0.2">
      <c r="B85" s="229"/>
    </row>
    <row r="86" spans="2:11" ht="3.75" customHeight="1" x14ac:dyDescent="0.2"/>
    <row r="87" spans="2:11" x14ac:dyDescent="0.2">
      <c r="B87" s="221" t="s">
        <v>138</v>
      </c>
      <c r="D87" s="221" t="s">
        <v>137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Q89"/>
  <sheetViews>
    <sheetView showGridLines="0" view="pageBreakPreview" topLeftCell="A10" zoomScaleNormal="85" zoomScaleSheetLayoutView="100" zoomScalePageLayoutView="70" workbookViewId="0">
      <selection activeCell="D27" sqref="D27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120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121</v>
      </c>
      <c r="C3" s="231"/>
      <c r="D3" s="231"/>
      <c r="E3" s="72" t="s">
        <v>127</v>
      </c>
      <c r="F3" s="232" t="s">
        <v>139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145</v>
      </c>
      <c r="I5" s="239"/>
      <c r="J5" s="236" t="s">
        <v>146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3426</v>
      </c>
      <c r="J7" s="36" t="s">
        <v>94</v>
      </c>
      <c r="K7" s="150">
        <v>4078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4453.8</v>
      </c>
      <c r="J8" s="174" t="s">
        <v>94</v>
      </c>
      <c r="K8" s="128">
        <f>ROUND(K7*(1+F8),)</f>
        <v>5301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1028.5899999999999</v>
      </c>
      <c r="J9" s="36" t="s">
        <v>94</v>
      </c>
      <c r="K9" s="150">
        <f>ROUND(K8/F9,2)</f>
        <v>1224.25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25.71</v>
      </c>
      <c r="J10" s="74" t="s">
        <v>94</v>
      </c>
      <c r="K10" s="94">
        <f>ROUND(K9/F10,2)</f>
        <v>30.61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972.26</v>
      </c>
      <c r="J12" s="74" t="s">
        <v>94</v>
      </c>
      <c r="K12" s="94">
        <f>ROUND($K$8*F12,2)</f>
        <v>1157.21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200.42</v>
      </c>
      <c r="J13" s="74" t="s">
        <v>94</v>
      </c>
      <c r="K13" s="94">
        <f>ROUND($K$8*F13,2)</f>
        <v>238.55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133.61000000000001</v>
      </c>
      <c r="J14" s="74" t="s">
        <v>94</v>
      </c>
      <c r="K14" s="94">
        <f>ROUND($K$8*F14,2)</f>
        <v>159.03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68.14</v>
      </c>
      <c r="J15" s="74" t="s">
        <v>94</v>
      </c>
      <c r="K15" s="94">
        <f>ROUND($K$8*F15,2)</f>
        <v>81.11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1374.44</v>
      </c>
      <c r="J16" s="127" t="s">
        <v>94</v>
      </c>
      <c r="K16" s="133">
        <f>ROUND($K$8*F16,2)</f>
        <v>1635.89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1332.58</v>
      </c>
      <c r="J18" s="74" t="s">
        <v>94</v>
      </c>
      <c r="K18" s="94">
        <f>ROUND($K$8*F18,2)</f>
        <v>1586.06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11572.76</v>
      </c>
      <c r="J20" s="51" t="s">
        <v>94</v>
      </c>
      <c r="K20" s="122">
        <f>ROUND((K8+K18)*2,2)</f>
        <v>13774.12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6792.64</v>
      </c>
      <c r="J22" s="65"/>
      <c r="K22" s="124">
        <f>ROUND(((K8+K16)*12+K20)/12,2)</f>
        <v>8084.73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151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ROUND(I27-I28-I29-I30,2)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12</v>
      </c>
      <c r="F37" s="194">
        <v>12</v>
      </c>
      <c r="G37" s="203" t="s">
        <v>105</v>
      </c>
      <c r="H37" s="93"/>
      <c r="I37" s="75">
        <f t="shared" ref="I37:I43" si="0">ROUND(F37*$I$33,2)</f>
        <v>96</v>
      </c>
      <c r="J37" s="74"/>
      <c r="K37" s="94">
        <f t="shared" ref="K37:K43" si="1">ROUND(F37*$K$33,2)</f>
        <v>96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2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12</v>
      </c>
      <c r="F40" s="193">
        <v>12</v>
      </c>
      <c r="G40" s="203" t="s">
        <v>108</v>
      </c>
      <c r="H40" s="93"/>
      <c r="I40" s="75">
        <f>ROUND(F40*$I$33,2)</f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112</v>
      </c>
      <c r="E41" s="30">
        <v>3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5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20</v>
      </c>
      <c r="F43" s="193">
        <v>20</v>
      </c>
      <c r="G43" s="203" t="s">
        <v>111</v>
      </c>
      <c r="H43" s="93"/>
      <c r="I43" s="75">
        <f t="shared" si="0"/>
        <v>160</v>
      </c>
      <c r="J43" s="74"/>
      <c r="K43" s="94">
        <f t="shared" si="1"/>
        <v>160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0.26729999999999998</v>
      </c>
      <c r="G44" s="203" t="s">
        <v>91</v>
      </c>
      <c r="H44" s="93"/>
      <c r="I44" s="75">
        <f>ROUND(SUM(I37:I43),2)</f>
        <v>448</v>
      </c>
      <c r="J44" s="74"/>
      <c r="K44" s="94">
        <f>ROUND(SUM(K37:K43),3)</f>
        <v>448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0.26729999999999998</v>
      </c>
      <c r="G45" s="203" t="s">
        <v>103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1228</v>
      </c>
      <c r="J47" s="136"/>
      <c r="K47" s="140">
        <f>ROUND(K34-K44,2)</f>
        <v>1228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102.34</v>
      </c>
      <c r="J48" s="37"/>
      <c r="K48" s="96">
        <f>ROUND(K35-K45,2)</f>
        <v>102.34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66.37</v>
      </c>
      <c r="J49" s="111" t="s">
        <v>94</v>
      </c>
      <c r="K49" s="109">
        <f>ROUND(K22/K48,2)</f>
        <v>79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2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3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0.03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0.68</v>
      </c>
      <c r="F69" s="153">
        <f>SUM(F56:F68)</f>
        <v>0.68</v>
      </c>
      <c r="G69" s="213" t="s">
        <v>83</v>
      </c>
      <c r="H69" s="170" t="s">
        <v>94</v>
      </c>
      <c r="I69" s="56">
        <f>ROUND(F69*I49,2)</f>
        <v>45.13</v>
      </c>
      <c r="J69" s="55"/>
      <c r="K69" s="171">
        <f>ROUND(F69*K49,2)</f>
        <v>53.72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9.2899999999999991</v>
      </c>
      <c r="J76" s="148"/>
      <c r="K76" s="149">
        <f>ROUND(F76*K49,2)</f>
        <v>11.06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0.82</v>
      </c>
      <c r="F78" s="155">
        <f>F76+F69</f>
        <v>0.82</v>
      </c>
      <c r="G78" s="218" t="s">
        <v>85</v>
      </c>
      <c r="H78" s="146" t="s">
        <v>94</v>
      </c>
      <c r="I78" s="147">
        <f>ROUND(F78*I49,2)</f>
        <v>54.42</v>
      </c>
      <c r="J78" s="148"/>
      <c r="K78" s="149">
        <f>ROUND(F78*K49,2)</f>
        <v>64.78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120.79</v>
      </c>
      <c r="J80" s="82"/>
      <c r="K80" s="103">
        <f>ROUND(K49+K78,2)</f>
        <v>143.78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12361.65</v>
      </c>
      <c r="J82" s="224"/>
      <c r="K82" s="109">
        <f>ROUND(K80*K48,2)</f>
        <v>14714.45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148330.12</v>
      </c>
      <c r="J84" s="226"/>
      <c r="K84" s="98">
        <f>ROUND(K80*K47,2)</f>
        <v>176561.84</v>
      </c>
    </row>
    <row r="85" spans="2:11" x14ac:dyDescent="0.2">
      <c r="B85" s="229"/>
    </row>
    <row r="86" spans="2:11" ht="3.75" customHeight="1" x14ac:dyDescent="0.2"/>
    <row r="87" spans="2:11" x14ac:dyDescent="0.2">
      <c r="B87" s="221" t="s">
        <v>140</v>
      </c>
      <c r="D87" s="221" t="s">
        <v>137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Q89"/>
  <sheetViews>
    <sheetView showGridLines="0" view="pageBreakPreview" zoomScale="112" zoomScaleNormal="85" zoomScaleSheetLayoutView="112" zoomScalePageLayoutView="70" workbookViewId="0">
      <selection activeCell="D27" sqref="D27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118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119</v>
      </c>
      <c r="C3" s="231"/>
      <c r="D3" s="231"/>
      <c r="E3" s="72" t="s">
        <v>128</v>
      </c>
      <c r="F3" s="232" t="s">
        <v>141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147</v>
      </c>
      <c r="I5" s="239"/>
      <c r="J5" s="236" t="s">
        <v>148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2574</v>
      </c>
      <c r="J7" s="36" t="s">
        <v>94</v>
      </c>
      <c r="K7" s="150">
        <v>3296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3346.2</v>
      </c>
      <c r="J8" s="174" t="s">
        <v>94</v>
      </c>
      <c r="K8" s="128">
        <f>ROUND(K7*(1+F8),2)</f>
        <v>4284.8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772.79</v>
      </c>
      <c r="J9" s="36" t="s">
        <v>94</v>
      </c>
      <c r="K9" s="150">
        <f>ROUND(K8/F9,2)</f>
        <v>989.56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19.32</v>
      </c>
      <c r="J10" s="74" t="s">
        <v>94</v>
      </c>
      <c r="K10" s="94">
        <f>ROUND(K9/F10,2)</f>
        <v>24.74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730.48</v>
      </c>
      <c r="J12" s="74" t="s">
        <v>94</v>
      </c>
      <c r="K12" s="94">
        <f>ROUND($K$8*F12,2)</f>
        <v>935.37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150.58000000000001</v>
      </c>
      <c r="J13" s="74" t="s">
        <v>94</v>
      </c>
      <c r="K13" s="94">
        <f>ROUND($K$8*F13,2)</f>
        <v>192.82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100.39</v>
      </c>
      <c r="J14" s="74" t="s">
        <v>94</v>
      </c>
      <c r="K14" s="94">
        <f>ROUND($K$8*F14,2)</f>
        <v>128.54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51.2</v>
      </c>
      <c r="J15" s="74" t="s">
        <v>94</v>
      </c>
      <c r="K15" s="94">
        <f>ROUND($K$8*F15,2)</f>
        <v>65.56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1032.6400000000001</v>
      </c>
      <c r="J16" s="127" t="s">
        <v>94</v>
      </c>
      <c r="K16" s="133">
        <f>ROUND($K$8*F16,2)</f>
        <v>1322.29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1001.18</v>
      </c>
      <c r="J18" s="74" t="s">
        <v>94</v>
      </c>
      <c r="K18" s="94">
        <f>ROUND($K$8*F18,2)</f>
        <v>1282.01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8694.76</v>
      </c>
      <c r="J20" s="51" t="s">
        <v>94</v>
      </c>
      <c r="K20" s="122">
        <f>ROUND((K8+K18)*2,2)</f>
        <v>11133.62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5103.3999999999996</v>
      </c>
      <c r="J22" s="65"/>
      <c r="K22" s="124">
        <f>ROUND(((K8+K16)*12+K20)/12,2)</f>
        <v>6534.89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151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I27-I28-I29-I30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12</v>
      </c>
      <c r="F37" s="194">
        <v>12</v>
      </c>
      <c r="G37" s="203" t="s">
        <v>105</v>
      </c>
      <c r="H37" s="93"/>
      <c r="I37" s="75">
        <f t="shared" ref="I37:I43" si="0">ROUND(F37*$I$33,2)</f>
        <v>96</v>
      </c>
      <c r="J37" s="74"/>
      <c r="K37" s="94">
        <f t="shared" ref="K37:K43" si="1">ROUND(F37*$K$33,2)</f>
        <v>96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2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12</v>
      </c>
      <c r="F40" s="193">
        <v>12</v>
      </c>
      <c r="G40" s="203" t="s">
        <v>108</v>
      </c>
      <c r="H40" s="93"/>
      <c r="I40" s="75">
        <f t="shared" si="0"/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112</v>
      </c>
      <c r="E41" s="30">
        <v>3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5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20</v>
      </c>
      <c r="F43" s="193">
        <v>20</v>
      </c>
      <c r="G43" s="203" t="s">
        <v>111</v>
      </c>
      <c r="H43" s="93"/>
      <c r="I43" s="75">
        <f t="shared" si="0"/>
        <v>160</v>
      </c>
      <c r="J43" s="74"/>
      <c r="K43" s="94">
        <f t="shared" si="1"/>
        <v>160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0.26729999999999998</v>
      </c>
      <c r="G44" s="203" t="s">
        <v>91</v>
      </c>
      <c r="H44" s="93"/>
      <c r="I44" s="75">
        <f>ROUND(SUM(I37:I43),2)</f>
        <v>448</v>
      </c>
      <c r="J44" s="74"/>
      <c r="K44" s="94">
        <f>ROUND(SUM(K37:K43),2)</f>
        <v>448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0.26729999999999998</v>
      </c>
      <c r="G45" s="203" t="s">
        <v>103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1228</v>
      </c>
      <c r="J47" s="136"/>
      <c r="K47" s="140">
        <f>ROUND(K34-K44,2)</f>
        <v>1228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102.34</v>
      </c>
      <c r="J48" s="37"/>
      <c r="K48" s="96">
        <f>ROUND(K35-K45,2)</f>
        <v>102.34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49.87</v>
      </c>
      <c r="J49" s="111" t="s">
        <v>94</v>
      </c>
      <c r="K49" s="109">
        <f>ROUND(K22/K48,2)</f>
        <v>63.85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7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8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0.03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0.68</v>
      </c>
      <c r="F69" s="153">
        <f>SUM(F56:F68)</f>
        <v>0.68</v>
      </c>
      <c r="G69" s="213" t="s">
        <v>83</v>
      </c>
      <c r="H69" s="170" t="s">
        <v>94</v>
      </c>
      <c r="I69" s="56">
        <f>ROUND(F69*I49,2)</f>
        <v>33.909999999999997</v>
      </c>
      <c r="J69" s="55"/>
      <c r="K69" s="171">
        <f>ROUND(F69*K49,2)</f>
        <v>43.42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6.98</v>
      </c>
      <c r="J76" s="148"/>
      <c r="K76" s="149">
        <f>ROUND(F76*K49,2)</f>
        <v>8.94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0.82</v>
      </c>
      <c r="F78" s="155">
        <f>F76+F69</f>
        <v>0.82</v>
      </c>
      <c r="G78" s="218" t="s">
        <v>85</v>
      </c>
      <c r="H78" s="146" t="s">
        <v>94</v>
      </c>
      <c r="I78" s="147">
        <f>ROUND(F78*I49,2)</f>
        <v>40.89</v>
      </c>
      <c r="J78" s="148"/>
      <c r="K78" s="149">
        <f>ROUND(F78*K49,2)</f>
        <v>52.36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90.76</v>
      </c>
      <c r="J80" s="82"/>
      <c r="K80" s="103">
        <f>ROUND(K49+K78,2)</f>
        <v>116.21</v>
      </c>
    </row>
    <row r="81" spans="2:11" s="2" customFormat="1" ht="5.25" customHeight="1" x14ac:dyDescent="0.25">
      <c r="B81" s="3"/>
      <c r="C81" s="4"/>
      <c r="D81" s="4"/>
      <c r="E81" s="4"/>
      <c r="F81" s="5"/>
      <c r="G81" s="198" t="s">
        <v>0</v>
      </c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9288.3799999999992</v>
      </c>
      <c r="J82" s="224"/>
      <c r="K82" s="109">
        <f>ROUND(K80*K48,2)</f>
        <v>11892.93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111453.28</v>
      </c>
      <c r="J84" s="226"/>
      <c r="K84" s="98">
        <f>ROUND(K80*K47,2)</f>
        <v>142705.88</v>
      </c>
    </row>
    <row r="86" spans="2:11" ht="3.75" customHeight="1" x14ac:dyDescent="0.2"/>
    <row r="87" spans="2:11" x14ac:dyDescent="0.2">
      <c r="B87" s="221" t="s">
        <v>138</v>
      </c>
      <c r="D87" s="221" t="s">
        <v>137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Q89"/>
  <sheetViews>
    <sheetView showGridLines="0" tabSelected="1" view="pageBreakPreview" topLeftCell="A13" zoomScale="85" zoomScaleNormal="85" zoomScaleSheetLayoutView="85" zoomScalePageLayoutView="70" workbookViewId="0">
      <selection activeCell="D29" sqref="D29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122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123</v>
      </c>
      <c r="C3" s="231"/>
      <c r="D3" s="231"/>
      <c r="E3" s="72" t="s">
        <v>129</v>
      </c>
      <c r="F3" s="232" t="s">
        <v>142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149</v>
      </c>
      <c r="I5" s="239"/>
      <c r="J5" s="236" t="s">
        <v>150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2209</v>
      </c>
      <c r="J7" s="36" t="s">
        <v>94</v>
      </c>
      <c r="K7" s="150">
        <v>2610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2871.7</v>
      </c>
      <c r="J8" s="174" t="s">
        <v>94</v>
      </c>
      <c r="K8" s="128">
        <f>ROUND(K7*(1+F8),2)</f>
        <v>3393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663.21</v>
      </c>
      <c r="J9" s="36" t="s">
        <v>94</v>
      </c>
      <c r="K9" s="150">
        <f>ROUND(K8/F9,2)</f>
        <v>783.6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16.579999999999998</v>
      </c>
      <c r="J10" s="74" t="s">
        <v>94</v>
      </c>
      <c r="K10" s="94">
        <f>ROUND(K9/F10,2)</f>
        <v>19.59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626.89</v>
      </c>
      <c r="J12" s="74" t="s">
        <v>94</v>
      </c>
      <c r="K12" s="94">
        <f>ROUND($K$8*F12,2)</f>
        <v>740.69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129.22999999999999</v>
      </c>
      <c r="J13" s="74" t="s">
        <v>94</v>
      </c>
      <c r="K13" s="94">
        <f>ROUND($K$8*F13,2)</f>
        <v>152.69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86.15</v>
      </c>
      <c r="J14" s="74" t="s">
        <v>94</v>
      </c>
      <c r="K14" s="94">
        <f>ROUND($K$8*F14,2)</f>
        <v>101.79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43.94</v>
      </c>
      <c r="J15" s="74" t="s">
        <v>94</v>
      </c>
      <c r="K15" s="94">
        <f>ROUND($K$8*F15,2)</f>
        <v>51.91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886.21</v>
      </c>
      <c r="J16" s="127" t="s">
        <v>94</v>
      </c>
      <c r="K16" s="133">
        <f>ROUND($K$8*F16,2)</f>
        <v>1047.08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859.21</v>
      </c>
      <c r="J18" s="74" t="s">
        <v>94</v>
      </c>
      <c r="K18" s="94">
        <f>ROUND($K$8*F18,2)</f>
        <v>1015.19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7461.82</v>
      </c>
      <c r="J20" s="51" t="s">
        <v>94</v>
      </c>
      <c r="K20" s="122">
        <f>ROUND((K8+K18)*2,2)</f>
        <v>8816.3799999999992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4379.7299999999996</v>
      </c>
      <c r="J22" s="65"/>
      <c r="K22" s="124">
        <f>ROUND(((K8+K16)*12+K20)/12,2)</f>
        <v>5174.78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F25*2</f>
        <v>104</v>
      </c>
      <c r="J25" s="74"/>
      <c r="K25" s="94">
        <f>F25*2</f>
        <v>104</v>
      </c>
    </row>
    <row r="26" spans="2:11" s="2" customFormat="1" x14ac:dyDescent="0.25">
      <c r="B26" s="3"/>
      <c r="C26" s="5">
        <v>16</v>
      </c>
      <c r="D26" s="28" t="s">
        <v>151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I24-I25-I26</f>
        <v>247</v>
      </c>
      <c r="J27" s="74"/>
      <c r="K27" s="95">
        <f>K24-K25-K26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I27-I28-I29-I30</f>
        <v>209.5</v>
      </c>
      <c r="J31" s="74"/>
      <c r="K31" s="95">
        <f>K27-K28-K29-K30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8</v>
      </c>
      <c r="F37" s="194">
        <v>8</v>
      </c>
      <c r="G37" s="203" t="s">
        <v>105</v>
      </c>
      <c r="H37" s="93"/>
      <c r="I37" s="75">
        <f t="shared" ref="I37:I43" si="0">ROUND(F37*$I$33,2)</f>
        <v>64</v>
      </c>
      <c r="J37" s="74"/>
      <c r="K37" s="94">
        <f t="shared" ref="K37:K43" si="1">ROUND(F37*$K$33,2)</f>
        <v>64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2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8</v>
      </c>
      <c r="F40" s="193">
        <v>8</v>
      </c>
      <c r="G40" s="203" t="s">
        <v>108</v>
      </c>
      <c r="H40" s="93"/>
      <c r="I40" s="75">
        <f t="shared" si="0"/>
        <v>64</v>
      </c>
      <c r="J40" s="74"/>
      <c r="K40" s="94">
        <f t="shared" si="1"/>
        <v>64</v>
      </c>
    </row>
    <row r="41" spans="2:11" s="2" customFormat="1" x14ac:dyDescent="0.25">
      <c r="B41" s="3"/>
      <c r="C41" s="5">
        <v>28</v>
      </c>
      <c r="D41" s="28" t="s">
        <v>112</v>
      </c>
      <c r="E41" s="30">
        <v>3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5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10</v>
      </c>
      <c r="F43" s="193">
        <v>10</v>
      </c>
      <c r="G43" s="203" t="s">
        <v>111</v>
      </c>
      <c r="H43" s="93"/>
      <c r="I43" s="75">
        <f t="shared" si="0"/>
        <v>80</v>
      </c>
      <c r="J43" s="74"/>
      <c r="K43" s="94">
        <f t="shared" si="1"/>
        <v>80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0.18140000000000001</v>
      </c>
      <c r="G44" s="203" t="s">
        <v>91</v>
      </c>
      <c r="H44" s="93"/>
      <c r="I44" s="75">
        <f>ROUND(SUM(I37:I43),2)</f>
        <v>304</v>
      </c>
      <c r="J44" s="74"/>
      <c r="K44" s="94">
        <f>ROUND(SUM(K37:K43),2)</f>
        <v>304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0.18140000000000001</v>
      </c>
      <c r="G45" s="203" t="s">
        <v>103</v>
      </c>
      <c r="H45" s="93"/>
      <c r="I45" s="76">
        <f>ROUND(F45*I35,2)</f>
        <v>25.34</v>
      </c>
      <c r="J45" s="74"/>
      <c r="K45" s="95">
        <f>ROUND(F45*K35,2)</f>
        <v>25.34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1372</v>
      </c>
      <c r="J47" s="136"/>
      <c r="K47" s="140">
        <f>ROUND(K34-K44,2)</f>
        <v>1372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114.33</v>
      </c>
      <c r="J48" s="37"/>
      <c r="K48" s="96">
        <f>ROUND(K35-K45,2)</f>
        <v>114.33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38.31</v>
      </c>
      <c r="J49" s="111" t="s">
        <v>94</v>
      </c>
      <c r="K49" s="109">
        <f>ROUND(K22/K48,2)</f>
        <v>45.26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7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8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0.1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0.75</v>
      </c>
      <c r="F69" s="153">
        <f>SUM(F56:F68)</f>
        <v>0.68</v>
      </c>
      <c r="G69" s="213" t="s">
        <v>83</v>
      </c>
      <c r="H69" s="170" t="s">
        <v>94</v>
      </c>
      <c r="I69" s="56">
        <f>ROUND(F69*I49,2)</f>
        <v>26.05</v>
      </c>
      <c r="J69" s="55"/>
      <c r="K69" s="171">
        <f>ROUND(F69*K49,2)</f>
        <v>30.78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5.36</v>
      </c>
      <c r="J76" s="148"/>
      <c r="K76" s="149">
        <f>ROUND(F76*K49,2)</f>
        <v>6.34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0.89</v>
      </c>
      <c r="F78" s="155">
        <f>F76+F69</f>
        <v>0.82</v>
      </c>
      <c r="G78" s="218" t="s">
        <v>85</v>
      </c>
      <c r="H78" s="146" t="s">
        <v>94</v>
      </c>
      <c r="I78" s="147">
        <f>ROUND(F78*I49,2)</f>
        <v>31.41</v>
      </c>
      <c r="J78" s="148"/>
      <c r="K78" s="149">
        <f>ROUND(F78*K49,2)</f>
        <v>37.11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I49+I78</f>
        <v>69.72</v>
      </c>
      <c r="J80" s="82"/>
      <c r="K80" s="103">
        <f>ROUND(K49+K78,2)</f>
        <v>82.37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7971.09</v>
      </c>
      <c r="J82" s="224"/>
      <c r="K82" s="109">
        <f>ROUND(K80*K48,2)</f>
        <v>9417.36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95655.84</v>
      </c>
      <c r="J84" s="226"/>
      <c r="K84" s="98">
        <f>ROUND(K80*K47,2)</f>
        <v>113011.64</v>
      </c>
    </row>
    <row r="86" spans="2:11" ht="3.75" customHeight="1" x14ac:dyDescent="0.2"/>
    <row r="87" spans="2:11" x14ac:dyDescent="0.2">
      <c r="B87" s="221" t="s">
        <v>138</v>
      </c>
      <c r="D87" s="221" t="s">
        <v>137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KAT A1</vt:lpstr>
      <vt:lpstr>KAT A2</vt:lpstr>
      <vt:lpstr>KAT B+B1</vt:lpstr>
      <vt:lpstr>KAT_B2</vt:lpstr>
      <vt:lpstr>KAT C</vt:lpstr>
      <vt:lpstr>'KAT A1'!Druckbereich</vt:lpstr>
      <vt:lpstr>'KAT A2'!Druckbereich</vt:lpstr>
      <vt:lpstr>'KAT B+B1'!Druckbereich</vt:lpstr>
      <vt:lpstr>'KAT C'!Druckbereich</vt:lpstr>
      <vt:lpstr>KAT_B2!Druckbereich</vt:lpstr>
    </vt:vector>
  </TitlesOfParts>
  <Company>Tu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Brauneis Helmut</cp:lastModifiedBy>
  <cp:lastPrinted>2021-01-28T13:57:45Z</cp:lastPrinted>
  <dcterms:created xsi:type="dcterms:W3CDTF">2012-01-25T12:08:23Z</dcterms:created>
  <dcterms:modified xsi:type="dcterms:W3CDTF">2021-02-08T10:37:43Z</dcterms:modified>
</cp:coreProperties>
</file>