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C:\Users\kd\Documents\KD auf C\HOMEPAGE LMVM\"/>
    </mc:Choice>
  </mc:AlternateContent>
  <bookViews>
    <workbookView xWindow="60" yWindow="-15" windowWidth="14175" windowHeight="11820" tabRatio="734"/>
  </bookViews>
  <sheets>
    <sheet name="KAT A1" sheetId="12" r:id="rId1"/>
    <sheet name="KAT A2" sheetId="13" r:id="rId2"/>
    <sheet name="KAT B+B1" sheetId="15" r:id="rId3"/>
    <sheet name="KAT_B2" sheetId="14" r:id="rId4"/>
    <sheet name="KAT C" sheetId="16" r:id="rId5"/>
  </sheets>
  <definedNames>
    <definedName name="_xlnm.Print_Area" localSheetId="0">'KAT A1'!$A$1:$K$88</definedName>
    <definedName name="_xlnm.Print_Area" localSheetId="1">'KAT A2'!$A$1:$K$88</definedName>
    <definedName name="_xlnm.Print_Area" localSheetId="2">'KAT B+B1'!$A$1:$K$88</definedName>
    <definedName name="_xlnm.Print_Area" localSheetId="4">'KAT C'!$A$1:$K$88</definedName>
    <definedName name="_xlnm.Print_Area" localSheetId="3">KAT_B2!$A$1:$K$88</definedName>
  </definedNames>
  <calcPr calcId="171027"/>
</workbook>
</file>

<file path=xl/calcChain.xml><?xml version="1.0" encoding="utf-8"?>
<calcChain xmlns="http://schemas.openxmlformats.org/spreadsheetml/2006/main">
  <c r="I42" i="13" l="1"/>
  <c r="K42" i="13"/>
  <c r="I30" i="13"/>
  <c r="K30" i="13"/>
  <c r="F75" i="16" l="1"/>
  <c r="E75" i="16"/>
  <c r="F68" i="16"/>
  <c r="E68" i="16"/>
  <c r="K32" i="16"/>
  <c r="K42" i="16" s="1"/>
  <c r="I32" i="16"/>
  <c r="I42" i="16" s="1"/>
  <c r="K29" i="16"/>
  <c r="I29" i="16"/>
  <c r="K28" i="16"/>
  <c r="I28" i="16"/>
  <c r="K26" i="16"/>
  <c r="I26" i="16"/>
  <c r="K25" i="16"/>
  <c r="I25" i="16"/>
  <c r="F16" i="16"/>
  <c r="F18" i="16" s="1"/>
  <c r="K8" i="16"/>
  <c r="I8" i="16"/>
  <c r="I27" i="16" l="1"/>
  <c r="I30" i="16" s="1"/>
  <c r="I33" i="16" s="1"/>
  <c r="E77" i="16"/>
  <c r="I16" i="16"/>
  <c r="K27" i="16"/>
  <c r="K30" i="16" s="1"/>
  <c r="F77" i="16"/>
  <c r="I34" i="16"/>
  <c r="K34" i="16"/>
  <c r="K33" i="16"/>
  <c r="I9" i="16"/>
  <c r="I10" i="16" s="1"/>
  <c r="I12" i="16"/>
  <c r="I13" i="16"/>
  <c r="I14" i="16"/>
  <c r="I15" i="16"/>
  <c r="K16" i="16"/>
  <c r="I18" i="16"/>
  <c r="I20" i="16" s="1"/>
  <c r="I22" i="16" s="1"/>
  <c r="I36" i="16"/>
  <c r="I37" i="16"/>
  <c r="I38" i="16"/>
  <c r="I39" i="16"/>
  <c r="I40" i="16"/>
  <c r="I41" i="16"/>
  <c r="K9" i="16"/>
  <c r="K10" i="16" s="1"/>
  <c r="K12" i="16"/>
  <c r="K13" i="16"/>
  <c r="K14" i="16"/>
  <c r="K15" i="16"/>
  <c r="K18" i="16"/>
  <c r="K20" i="16" s="1"/>
  <c r="K36" i="16"/>
  <c r="K37" i="16"/>
  <c r="K38" i="16"/>
  <c r="K39" i="16"/>
  <c r="K40" i="16"/>
  <c r="K41" i="16"/>
  <c r="K22" i="16" l="1"/>
  <c r="I43" i="16"/>
  <c r="K43" i="16"/>
  <c r="K46" i="16" s="1"/>
  <c r="F43" i="16" l="1"/>
  <c r="F44" i="16" s="1"/>
  <c r="I46" i="16"/>
  <c r="K44" i="16" l="1"/>
  <c r="K47" i="16" s="1"/>
  <c r="K48" i="16" s="1"/>
  <c r="I44" i="16"/>
  <c r="I47" i="16" s="1"/>
  <c r="I48" i="16" s="1"/>
  <c r="I68" i="16" s="1"/>
  <c r="F75" i="15"/>
  <c r="F77" i="15" s="1"/>
  <c r="E75" i="15"/>
  <c r="E77" i="15" s="1"/>
  <c r="F68" i="15"/>
  <c r="E68" i="15"/>
  <c r="K32" i="15"/>
  <c r="K42" i="15" s="1"/>
  <c r="I32" i="15"/>
  <c r="I42" i="15" s="1"/>
  <c r="K29" i="15"/>
  <c r="I29" i="15"/>
  <c r="K28" i="15"/>
  <c r="I28" i="15"/>
  <c r="K26" i="15"/>
  <c r="I26" i="15"/>
  <c r="K25" i="15"/>
  <c r="K27" i="15" s="1"/>
  <c r="K30" i="15" s="1"/>
  <c r="I25" i="15"/>
  <c r="I27" i="15" s="1"/>
  <c r="I30" i="15" s="1"/>
  <c r="I33" i="15" s="1"/>
  <c r="F16" i="15"/>
  <c r="F18" i="15" s="1"/>
  <c r="K8" i="15"/>
  <c r="I8" i="15"/>
  <c r="I16" i="15" s="1"/>
  <c r="I75" i="16" l="1"/>
  <c r="I77" i="16"/>
  <c r="I79" i="16" s="1"/>
  <c r="K77" i="16"/>
  <c r="K79" i="16" s="1"/>
  <c r="K75" i="16"/>
  <c r="K68" i="16"/>
  <c r="I34" i="15"/>
  <c r="K34" i="15"/>
  <c r="K33" i="15"/>
  <c r="I9" i="15"/>
  <c r="I10" i="15" s="1"/>
  <c r="I12" i="15"/>
  <c r="I13" i="15"/>
  <c r="I14" i="15"/>
  <c r="I15" i="15"/>
  <c r="K16" i="15"/>
  <c r="I18" i="15"/>
  <c r="I20" i="15" s="1"/>
  <c r="I22" i="15" s="1"/>
  <c r="I36" i="15"/>
  <c r="I37" i="15"/>
  <c r="I38" i="15"/>
  <c r="I39" i="15"/>
  <c r="I40" i="15"/>
  <c r="I41" i="15"/>
  <c r="K9" i="15"/>
  <c r="K10" i="15" s="1"/>
  <c r="K12" i="15"/>
  <c r="K13" i="15"/>
  <c r="K14" i="15"/>
  <c r="K15" i="15"/>
  <c r="K18" i="15"/>
  <c r="K20" i="15" s="1"/>
  <c r="K36" i="15"/>
  <c r="K37" i="15"/>
  <c r="K38" i="15"/>
  <c r="K39" i="15"/>
  <c r="K40" i="15"/>
  <c r="K41" i="15"/>
  <c r="I83" i="16" l="1"/>
  <c r="I81" i="16"/>
  <c r="K83" i="16"/>
  <c r="K81" i="16"/>
  <c r="K22" i="15"/>
  <c r="I43" i="15"/>
  <c r="K43" i="15"/>
  <c r="K46" i="15"/>
  <c r="F43" i="15" l="1"/>
  <c r="F44" i="15" s="1"/>
  <c r="I46" i="15"/>
  <c r="K44" i="15" l="1"/>
  <c r="K47" i="15" s="1"/>
  <c r="K48" i="15" s="1"/>
  <c r="I44" i="15"/>
  <c r="I47" i="15" s="1"/>
  <c r="I48" i="15" s="1"/>
  <c r="F75" i="14"/>
  <c r="F77" i="14" s="1"/>
  <c r="E75" i="14"/>
  <c r="E77" i="14" s="1"/>
  <c r="F68" i="14"/>
  <c r="E68" i="14"/>
  <c r="K32" i="14"/>
  <c r="K42" i="14" s="1"/>
  <c r="I32" i="14"/>
  <c r="I42" i="14" s="1"/>
  <c r="K29" i="14"/>
  <c r="I29" i="14"/>
  <c r="K28" i="14"/>
  <c r="I28" i="14"/>
  <c r="K26" i="14"/>
  <c r="I26" i="14"/>
  <c r="K25" i="14"/>
  <c r="K27" i="14" s="1"/>
  <c r="K30" i="14" s="1"/>
  <c r="I25" i="14"/>
  <c r="I27" i="14" s="1"/>
  <c r="I30" i="14" s="1"/>
  <c r="I33" i="14" s="1"/>
  <c r="F16" i="14"/>
  <c r="F18" i="14" s="1"/>
  <c r="K8" i="14"/>
  <c r="I8" i="14"/>
  <c r="I16" i="14" s="1"/>
  <c r="I75" i="15" l="1"/>
  <c r="I77" i="15"/>
  <c r="I79" i="15" s="1"/>
  <c r="I68" i="15"/>
  <c r="K77" i="15"/>
  <c r="K79" i="15" s="1"/>
  <c r="K68" i="15"/>
  <c r="K75" i="15"/>
  <c r="I34" i="14"/>
  <c r="K34" i="14"/>
  <c r="K33" i="14"/>
  <c r="I9" i="14"/>
  <c r="I10" i="14" s="1"/>
  <c r="I12" i="14"/>
  <c r="I13" i="14"/>
  <c r="I14" i="14"/>
  <c r="I15" i="14"/>
  <c r="K16" i="14"/>
  <c r="I18" i="14"/>
  <c r="I20" i="14" s="1"/>
  <c r="I22" i="14" s="1"/>
  <c r="I36" i="14"/>
  <c r="I37" i="14"/>
  <c r="I38" i="14"/>
  <c r="I39" i="14"/>
  <c r="I40" i="14"/>
  <c r="I41" i="14"/>
  <c r="K9" i="14"/>
  <c r="K10" i="14" s="1"/>
  <c r="K12" i="14"/>
  <c r="K13" i="14"/>
  <c r="K14" i="14"/>
  <c r="K15" i="14"/>
  <c r="K18" i="14"/>
  <c r="K20" i="14" s="1"/>
  <c r="K36" i="14"/>
  <c r="K37" i="14"/>
  <c r="K38" i="14"/>
  <c r="K39" i="14"/>
  <c r="K40" i="14"/>
  <c r="K41" i="14"/>
  <c r="K22" i="14" l="1"/>
  <c r="I83" i="15"/>
  <c r="I81" i="15"/>
  <c r="K83" i="15"/>
  <c r="K81" i="15"/>
  <c r="I43" i="14"/>
  <c r="K43" i="14"/>
  <c r="K46" i="14" s="1"/>
  <c r="F43" i="14" l="1"/>
  <c r="F44" i="14" s="1"/>
  <c r="I46" i="14"/>
  <c r="K44" i="14" l="1"/>
  <c r="K47" i="14" s="1"/>
  <c r="K48" i="14" s="1"/>
  <c r="I44" i="14"/>
  <c r="I47" i="14" s="1"/>
  <c r="I48" i="14" s="1"/>
  <c r="I75" i="14" l="1"/>
  <c r="I77" i="14"/>
  <c r="I79" i="14" s="1"/>
  <c r="I68" i="14"/>
  <c r="K77" i="14"/>
  <c r="K79" i="14" s="1"/>
  <c r="K75" i="14"/>
  <c r="K68" i="14"/>
  <c r="F75" i="13"/>
  <c r="F77" i="13" s="1"/>
  <c r="E75" i="13"/>
  <c r="E77" i="13" s="1"/>
  <c r="F68" i="13"/>
  <c r="E68" i="13"/>
  <c r="K32" i="13"/>
  <c r="I32" i="13"/>
  <c r="K29" i="13"/>
  <c r="I29" i="13"/>
  <c r="K28" i="13"/>
  <c r="I28" i="13"/>
  <c r="K26" i="13"/>
  <c r="I26" i="13"/>
  <c r="K25" i="13"/>
  <c r="K27" i="13" s="1"/>
  <c r="I25" i="13"/>
  <c r="I27" i="13" s="1"/>
  <c r="I33" i="13" s="1"/>
  <c r="F16" i="13"/>
  <c r="F18" i="13" s="1"/>
  <c r="K8" i="13"/>
  <c r="I8" i="13"/>
  <c r="I16" i="13" s="1"/>
  <c r="I83" i="14" l="1"/>
  <c r="I81" i="14"/>
  <c r="K83" i="14"/>
  <c r="K81" i="14"/>
  <c r="I34" i="13"/>
  <c r="K34" i="13"/>
  <c r="K33" i="13"/>
  <c r="I9" i="13"/>
  <c r="I10" i="13" s="1"/>
  <c r="I12" i="13"/>
  <c r="I13" i="13"/>
  <c r="I14" i="13"/>
  <c r="I15" i="13"/>
  <c r="K16" i="13"/>
  <c r="I18" i="13"/>
  <c r="I20" i="13" s="1"/>
  <c r="I22" i="13" s="1"/>
  <c r="I36" i="13"/>
  <c r="I37" i="13"/>
  <c r="I38" i="13"/>
  <c r="I39" i="13"/>
  <c r="I40" i="13"/>
  <c r="I41" i="13"/>
  <c r="K9" i="13"/>
  <c r="K10" i="13" s="1"/>
  <c r="K12" i="13"/>
  <c r="K13" i="13"/>
  <c r="K14" i="13"/>
  <c r="K15" i="13"/>
  <c r="K18" i="13"/>
  <c r="K20" i="13"/>
  <c r="K36" i="13"/>
  <c r="K37" i="13"/>
  <c r="K38" i="13"/>
  <c r="K39" i="13"/>
  <c r="K40" i="13"/>
  <c r="K41" i="13"/>
  <c r="K22" i="13" l="1"/>
  <c r="I43" i="13"/>
  <c r="K43" i="13"/>
  <c r="K46" i="13" s="1"/>
  <c r="F43" i="13" l="1"/>
  <c r="F44" i="13" s="1"/>
  <c r="I46" i="13"/>
  <c r="K44" i="13" l="1"/>
  <c r="K47" i="13" s="1"/>
  <c r="K48" i="13" s="1"/>
  <c r="I44" i="13"/>
  <c r="I47" i="13" s="1"/>
  <c r="I48" i="13" s="1"/>
  <c r="I75" i="13" l="1"/>
  <c r="I77" i="13"/>
  <c r="I79" i="13" s="1"/>
  <c r="I68" i="13"/>
  <c r="K77" i="13"/>
  <c r="K79" i="13" s="1"/>
  <c r="K75" i="13"/>
  <c r="K68" i="13"/>
  <c r="K83" i="13" l="1"/>
  <c r="K81" i="13"/>
  <c r="I83" i="13"/>
  <c r="I81" i="13"/>
  <c r="I26" i="12" l="1"/>
  <c r="I25" i="12"/>
  <c r="I27" i="12" s="1"/>
  <c r="K8" i="12"/>
  <c r="I8" i="12"/>
  <c r="K25" i="12" l="1"/>
  <c r="K15" i="12"/>
  <c r="K14" i="12"/>
  <c r="K13" i="12"/>
  <c r="K12" i="12"/>
  <c r="K9" i="12"/>
  <c r="K10" i="12" s="1"/>
  <c r="I42" i="12"/>
  <c r="I41" i="12"/>
  <c r="I39" i="12"/>
  <c r="I38" i="12"/>
  <c r="I37" i="12"/>
  <c r="I32" i="12"/>
  <c r="I36" i="12" s="1"/>
  <c r="I15" i="12"/>
  <c r="I14" i="12"/>
  <c r="I13" i="12"/>
  <c r="I12" i="12"/>
  <c r="I9" i="12"/>
  <c r="I10" i="12" s="1"/>
  <c r="I40" i="12" l="1"/>
  <c r="I43" i="12" s="1"/>
  <c r="F75" i="12"/>
  <c r="E75" i="12"/>
  <c r="E77" i="12" s="1"/>
  <c r="F68" i="12"/>
  <c r="E68" i="12"/>
  <c r="K32" i="12"/>
  <c r="K29" i="12"/>
  <c r="I29" i="12"/>
  <c r="K28" i="12"/>
  <c r="I28" i="12"/>
  <c r="K26" i="12"/>
  <c r="K27" i="12" s="1"/>
  <c r="K30" i="12" s="1"/>
  <c r="F18" i="12"/>
  <c r="F16" i="12"/>
  <c r="K34" i="12" l="1"/>
  <c r="K33" i="12"/>
  <c r="F77" i="12"/>
  <c r="I18" i="12"/>
  <c r="I20" i="12" s="1"/>
  <c r="K18" i="12"/>
  <c r="K20" i="12" s="1"/>
  <c r="I30" i="12"/>
  <c r="I33" i="12" s="1"/>
  <c r="K41" i="12"/>
  <c r="K37" i="12"/>
  <c r="K39" i="12"/>
  <c r="K42" i="12"/>
  <c r="K38" i="12"/>
  <c r="K40" i="12"/>
  <c r="K36" i="12"/>
  <c r="K16" i="12"/>
  <c r="K22" i="12" s="1"/>
  <c r="I16" i="12"/>
  <c r="F43" i="12"/>
  <c r="F44" i="12" s="1"/>
  <c r="I46" i="12" l="1"/>
  <c r="I34" i="12"/>
  <c r="K46" i="12"/>
  <c r="I22" i="12"/>
  <c r="K43" i="12"/>
  <c r="K44" i="12"/>
  <c r="K47" i="12" s="1"/>
  <c r="K48" i="12" s="1"/>
  <c r="I44" i="12" l="1"/>
  <c r="I47" i="12" s="1"/>
  <c r="I48" i="12" s="1"/>
  <c r="K77" i="12"/>
  <c r="K68" i="12"/>
  <c r="K75" i="12"/>
  <c r="I75" i="12" l="1"/>
  <c r="I68" i="12"/>
  <c r="I77" i="12"/>
  <c r="I79" i="12" s="1"/>
  <c r="K79" i="12"/>
  <c r="I83" i="12" l="1"/>
  <c r="I81" i="12"/>
  <c r="K83" i="12"/>
  <c r="K81" i="12"/>
</calcChain>
</file>

<file path=xl/comments1.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2010 lt. Statistik Austria</t>
        </r>
      </text>
    </comment>
  </commentList>
</comments>
</file>

<file path=xl/comments2.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2010 lt. Statistik Austria</t>
        </r>
      </text>
    </comment>
  </commentList>
</comments>
</file>

<file path=xl/comments3.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2010 lt. Statistik Austria</t>
        </r>
      </text>
    </comment>
  </commentList>
</comments>
</file>

<file path=xl/comments4.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2010 lt. Statistik Austria</t>
        </r>
      </text>
    </comment>
  </commentList>
</comments>
</file>

<file path=xl/comments5.xml><?xml version="1.0" encoding="utf-8"?>
<comments xmlns="http://schemas.openxmlformats.org/spreadsheetml/2006/main">
  <authors>
    <author>Lang</author>
  </authors>
  <commentList>
    <comment ref="F29" authorId="0" shapeId="0">
      <text>
        <r>
          <rPr>
            <b/>
            <sz val="8"/>
            <color indexed="81"/>
            <rFont val="Tahoma"/>
            <family val="2"/>
          </rPr>
          <t>Lang:</t>
        </r>
        <r>
          <rPr>
            <sz val="8"/>
            <color indexed="81"/>
            <rFont val="Tahoma"/>
            <family val="2"/>
          </rPr>
          <t xml:space="preserve">
Werte 2010 lt. Statistik Austria</t>
        </r>
      </text>
    </comment>
  </commentList>
</comments>
</file>

<file path=xl/sharedStrings.xml><?xml version="1.0" encoding="utf-8"?>
<sst xmlns="http://schemas.openxmlformats.org/spreadsheetml/2006/main" count="856" uniqueCount="150">
  <si>
    <t xml:space="preserve"> </t>
  </si>
  <si>
    <t>Sozialversicherung</t>
  </si>
  <si>
    <t>Dienstgeberbeitrag</t>
  </si>
  <si>
    <t>Kommunalsteuer</t>
  </si>
  <si>
    <t>Mitarbeitervorsorgekasse</t>
  </si>
  <si>
    <t>Wochen/Monat</t>
  </si>
  <si>
    <t>Gesamtkosten</t>
  </si>
  <si>
    <t>Ermittlung der Lohnkosten</t>
  </si>
  <si>
    <t>Arbeitstage</t>
  </si>
  <si>
    <t>Jahrestage</t>
  </si>
  <si>
    <t>abzüglich Wochenendtage</t>
  </si>
  <si>
    <t>abzüglich gesetzliche Feiertage</t>
  </si>
  <si>
    <t>Arbeitstage pro Jahr</t>
  </si>
  <si>
    <t>abzüglich Urlaubstage</t>
  </si>
  <si>
    <t>Produktivarbeitstage</t>
  </si>
  <si>
    <t>Arbeitsstunden</t>
  </si>
  <si>
    <t>Arbeitsstunden pro Tag</t>
  </si>
  <si>
    <t>Gemeinkostenstunden</t>
  </si>
  <si>
    <t>Fortbildung</t>
  </si>
  <si>
    <t>Ausflüge/Veranstaltungen</t>
  </si>
  <si>
    <t>Allgemeine Büroarbeiten</t>
  </si>
  <si>
    <t>Qualitätsmanagement</t>
  </si>
  <si>
    <t>Produktivarbeitsstunden</t>
  </si>
  <si>
    <t>Produktivarbeitsstunden pro Jahr</t>
  </si>
  <si>
    <t>Stundenkosten</t>
  </si>
  <si>
    <t>sonst. Verwaltungsarbeiten</t>
  </si>
  <si>
    <t>Sachkosten</t>
  </si>
  <si>
    <t>abhängig von der Betriebsgröße</t>
  </si>
  <si>
    <t>Versicherung/Beiträge</t>
  </si>
  <si>
    <t>KFZ-Kosten</t>
  </si>
  <si>
    <t>Werbe- und Reisekosten</t>
  </si>
  <si>
    <t>Reparaturen/Instandhaltung</t>
  </si>
  <si>
    <t>Abschreibung</t>
  </si>
  <si>
    <t>Sachkosten Bürobetrieb (inkl. Lohnkosten)</t>
  </si>
  <si>
    <t>Weiterbildung/Seminare</t>
  </si>
  <si>
    <t>Sonstige Kosten/Verschiedenes</t>
  </si>
  <si>
    <t>Repräsentation, Aquisition</t>
  </si>
  <si>
    <t>Leistung Dritter (Steuerberatung etc.)</t>
  </si>
  <si>
    <t>Wagnis/Gewinn</t>
  </si>
  <si>
    <t>Kalk. Zinsen Honorarvorfinanzierung</t>
  </si>
  <si>
    <t>Zuschläge</t>
  </si>
  <si>
    <t>Bruttogehalt</t>
  </si>
  <si>
    <t>(unproduktive Stunden)</t>
  </si>
  <si>
    <t>Arbeitsstunden pro Jahr</t>
  </si>
  <si>
    <t>Arbeitsstunden pro Monat</t>
  </si>
  <si>
    <t>Produktivarbeitsstunden pro Monat</t>
  </si>
  <si>
    <t>Stundenanteil Gemeinkosten pro Jahr</t>
  </si>
  <si>
    <t>Stundenanteil Gemeinkosten pro Monat</t>
  </si>
  <si>
    <t>Kosten pro Produktivstunde ohne Zuschläge</t>
  </si>
  <si>
    <t>Ermittlung Sachkosten und Zuschläge</t>
  </si>
  <si>
    <t>Summe Bürokostenanteil pro Monat</t>
  </si>
  <si>
    <t>Summe Zuschläge pro Monat</t>
  </si>
  <si>
    <t xml:space="preserve">Bürokostenanteil + Zuschlag Summe </t>
  </si>
  <si>
    <t>Monatsgehalt nach Kollektiv</t>
  </si>
  <si>
    <t>Monatsgehalt nach Überzahlung</t>
  </si>
  <si>
    <t>Sonderzahlungen</t>
  </si>
  <si>
    <t xml:space="preserve"> (13. und 14. Gehalt)</t>
  </si>
  <si>
    <t>13. und 14. Gehalt Summe</t>
  </si>
  <si>
    <t>abzüglich Krankenstandstage</t>
  </si>
  <si>
    <t>EDV und Telefon</t>
  </si>
  <si>
    <t>Notwendiger Umsatz je Mitarbeiter und Monat zuzüglich Mehrwertsteuer</t>
  </si>
  <si>
    <t>Notwendiger Umsatz je Mitarbeiter und Jahr zuzüglich Mehrwertsteuer</t>
  </si>
  <si>
    <t>Beispielkalkulation: Verrechnungsstundensatz Leistungskategorie A1</t>
  </si>
  <si>
    <t xml:space="preserve">anteilig in % </t>
  </si>
  <si>
    <t>in Tagen</t>
  </si>
  <si>
    <t>Mitarbeit Akquisition</t>
  </si>
  <si>
    <t>A</t>
  </si>
  <si>
    <t>C</t>
  </si>
  <si>
    <t>B</t>
  </si>
  <si>
    <t>B2 / A3</t>
  </si>
  <si>
    <t>B3 / A4</t>
  </si>
  <si>
    <t>B2 * A6</t>
  </si>
  <si>
    <t>B2 * A7</t>
  </si>
  <si>
    <t>B2 * A8</t>
  </si>
  <si>
    <t>B2 * A9</t>
  </si>
  <si>
    <t>B2 * A10</t>
  </si>
  <si>
    <t>B2 * A 11</t>
  </si>
  <si>
    <t>(B2 + B11) * 2</t>
  </si>
  <si>
    <t xml:space="preserve"> A15*2</t>
  </si>
  <si>
    <t>B17-B18-B19</t>
  </si>
  <si>
    <t>B20*21</t>
  </si>
  <si>
    <t>B22/12</t>
  </si>
  <si>
    <t>B22-B31</t>
  </si>
  <si>
    <t>B23-B32</t>
  </si>
  <si>
    <t>B13/B34</t>
  </si>
  <si>
    <t>B35*A49</t>
  </si>
  <si>
    <t>B35*A53</t>
  </si>
  <si>
    <t>B35*A54</t>
  </si>
  <si>
    <t>B35+B54</t>
  </si>
  <si>
    <t>B55*B33</t>
  </si>
  <si>
    <t>B55*B34</t>
  </si>
  <si>
    <t>Legende:</t>
  </si>
  <si>
    <t>Lohnnebenkosten Summe</t>
  </si>
  <si>
    <t>SUMME(24:30)</t>
  </si>
  <si>
    <t>es entfallen Unfallversicherungs- und Wohnbauförderungsbeitrag (-0,94%)</t>
  </si>
  <si>
    <t>beispielhaft</t>
  </si>
  <si>
    <t>€</t>
  </si>
  <si>
    <t xml:space="preserve">Miete, Raumkosten </t>
  </si>
  <si>
    <t>Stundenlohn (Stunden/Woche)</t>
  </si>
  <si>
    <t>im Monat (Aufteilung auf 12 Monate)</t>
  </si>
  <si>
    <r>
      <rPr>
        <b/>
        <sz val="9"/>
        <color theme="1"/>
        <rFont val="Arial"/>
        <family val="2"/>
      </rPr>
      <t xml:space="preserve">Leistungskategorie A: 
</t>
    </r>
    <r>
      <rPr>
        <sz val="9"/>
        <color theme="1"/>
        <rFont val="Arial"/>
        <family val="2"/>
      </rPr>
      <t xml:space="preserve">Konzeptive und strategische Aufgaben - Senior Experts; Expertentätigkeit, die von Ziviltechnikern erbracht wird, wie Projektleitung, Projektsteuerung, Analytik, Konzeption, Gestaltung, Konstruktion, allgemeine, strategische, ökonomische, ökologische Beratung, Leitung örtl. Bauaufsichten, Vertretung des Auftraggebers und dgl. </t>
    </r>
  </si>
  <si>
    <t>55  Verrechnungsstundensatz zuzüglich Mehrwertsteuer</t>
  </si>
  <si>
    <t>Formelwerte</t>
  </si>
  <si>
    <t>B1 * (1+A2)</t>
  </si>
  <si>
    <t>B14-B15-B16</t>
  </si>
  <si>
    <t>A32*B23</t>
  </si>
  <si>
    <t>((B2+B10)*12+B12)/12</t>
  </si>
  <si>
    <t>A24*B21</t>
  </si>
  <si>
    <t>A25*B21</t>
  </si>
  <si>
    <t>A26*B21</t>
  </si>
  <si>
    <t>A27*B21</t>
  </si>
  <si>
    <t>A28*B21</t>
  </si>
  <si>
    <t>A29*B21</t>
  </si>
  <si>
    <t>A30*B21</t>
  </si>
  <si>
    <t>Interne Informationen</t>
  </si>
  <si>
    <t>Rücklagenbildung/Honorarausfälle</t>
  </si>
  <si>
    <t>abhängig von betr. Kalkulation</t>
  </si>
  <si>
    <t>anteilige Unternehmervergütung (GF-Gehalt)</t>
  </si>
  <si>
    <t>Beispielkalkulation: Verrechnungsstundensatz Leistungskategorie A2</t>
  </si>
  <si>
    <r>
      <rPr>
        <b/>
        <sz val="9"/>
        <color theme="1"/>
        <rFont val="Arial"/>
        <family val="2"/>
      </rPr>
      <t xml:space="preserve"> Leistungskategorie A: </t>
    </r>
    <r>
      <rPr>
        <sz val="9"/>
        <color theme="1"/>
        <rFont val="Arial"/>
        <family val="2"/>
      </rPr>
      <t xml:space="preserve">
 Konzeptive und strategische Aufgaben - Senior Experts; Expertentätigkeit, die von   
 Ziviltechnikern erbracht wird, wie Projektleitung, Projektsteuerung, Analytik, Konzeption, 
 Gestaltung, Konstruktion, allgemeine, strategische, ökonomische, ökologische Beratung, 
 Leitung örtl. Bauaufsichten, Vertretung des Auftraggebers und dgl. </t>
    </r>
  </si>
  <si>
    <t>Beispielkalkulation: Verrechnungsstundensatz Leistungskategorie B2</t>
  </si>
  <si>
    <r>
      <rPr>
        <b/>
        <sz val="9"/>
        <color theme="1"/>
        <rFont val="Arial"/>
        <family val="2"/>
      </rPr>
      <t xml:space="preserve">Leistungskategorie B2:
</t>
    </r>
    <r>
      <rPr>
        <sz val="9"/>
        <color theme="1"/>
        <rFont val="Arial"/>
        <family val="2"/>
      </rPr>
      <t>Ingenieure, Konstrukteure, Ausschreiber, Bauabrechnung (Fachpersonal mit einschlägiger Ausbildung / mit bis zu 3-jähriger Erfahrung, unterer Bereich der Bandbreite)</t>
    </r>
  </si>
  <si>
    <t>Beispielkalkulation: Verrechnungsstundensatz Leistungskategorie B und B1</t>
  </si>
  <si>
    <r>
      <rPr>
        <b/>
        <sz val="9"/>
        <color theme="1"/>
        <rFont val="Arial"/>
        <family val="2"/>
      </rPr>
      <t xml:space="preserve">Leistungskategorie B und B1:
</t>
    </r>
    <r>
      <rPr>
        <sz val="9"/>
        <color theme="1"/>
        <rFont val="Arial"/>
        <family val="2"/>
      </rPr>
      <t>Technische u. wirtschaftliche Aufgaben; Experts, Junior Experts
Ingenieure und Experten für Entwurf, Konstruktion, Bemessung, Projektmanagement, Bauaufsicht, etc. (Experten mit mehr als 
3-jähriger Erfahrung, oberer Bereich der Bandbreite)</t>
    </r>
  </si>
  <si>
    <t>Beispielkalkulation: Verrechnungsstundensatz Leistungskategorie C</t>
  </si>
  <si>
    <r>
      <rPr>
        <b/>
        <sz val="9"/>
        <color theme="1"/>
        <rFont val="Arial"/>
        <family val="2"/>
      </rPr>
      <t xml:space="preserve">Leistungskategorie C:
</t>
    </r>
    <r>
      <rPr>
        <sz val="9"/>
        <color theme="1"/>
        <rFont val="Arial"/>
        <family val="2"/>
      </rPr>
      <t>Administrative Aufgaben
Kaufmännische Assistenz, Sekretariat, technisches Hilfspersonal (Technisches und kaufmännisches Hilfspersonal)</t>
    </r>
  </si>
  <si>
    <t>auf Basis Kollektivvertrag 01.01.2017 *</t>
  </si>
  <si>
    <r>
      <t xml:space="preserve">Daten aus Kollektivvertrag 2017: 
</t>
    </r>
    <r>
      <rPr>
        <sz val="10"/>
        <color theme="1"/>
        <rFont val="Arial"/>
        <family val="2"/>
      </rPr>
      <t xml:space="preserve">Beschäftigungsgruppe 6 im Jahr 3 
</t>
    </r>
    <r>
      <rPr>
        <b/>
        <sz val="10"/>
        <color theme="1"/>
        <rFont val="Arial"/>
        <family val="2"/>
      </rPr>
      <t xml:space="preserve">Daten aus Kollektivvertrag 2016 *: </t>
    </r>
    <r>
      <rPr>
        <sz val="10"/>
        <color theme="1"/>
        <rFont val="Arial"/>
        <family val="2"/>
      </rPr>
      <t xml:space="preserve">
Beschäftigungsgruppe 6 im Jahr 18</t>
    </r>
  </si>
  <si>
    <t>2016: BG 6/18*</t>
  </si>
  <si>
    <t>2017: BG 6/3</t>
  </si>
  <si>
    <t>2016: BG 5/5</t>
  </si>
  <si>
    <t>* per 1.1.2013 wurde der KV für Angestellte und Ingenieurkonsuleten einer Überarbeitung unterzogen. Neben textlichen Überarbeitungen wurde die Gehaltsordnung modernisiert. Diese sieht nun eine Vor-
  rückung nur mehr bis zum 14. Jahr innerhalb einer Beschäftigungsgruppe vor. Die eingeführte Übergangsregelung ist mit Ende 2016 ausgelaufen. Aus diesem Grund werden für die Beispielkalkulation die
  Daten für die Spalte C aus dem KV 2016 herangezogen. Dies wird auch für die kommenden Jahre fortgesetzt, bis die neuen Gehälter der BG x / Jahr 14 jene der BG x / Jahr 18 aus 2016 übersteigen.</t>
  </si>
  <si>
    <t>* per 1.1.2013 wurde der KV für Angestellte und Ingenieurkonsuleten einer Überarbeitung unterzogen. Neben textlichen Überarbeitungen wurde die Gehaltsordnung modernisiert. Diese sieht nun eine Vorrückung nur mehr 
  bis zum 14. Jahr innerhalb einer Beschäftigungsgruppe vor. Die eingeführte Übergangsregelung ist mit Ende 2016 ausgelaufen. Aus diesem Grund werden für die Beispielkalkulation die Daten für die Spalte C aus dem
  KV 2016 herangezogen. Dies wird auch für die kommenden Jahre fortgesetzt, bis die neuen Gehälter der BG x / Jahr 14 jene der BG x / Jahr 18 aus 2016 übersteigen.</t>
  </si>
  <si>
    <r>
      <t xml:space="preserve">Daten aus Kollektivvertrag 2017: 
</t>
    </r>
    <r>
      <rPr>
        <sz val="10"/>
        <color theme="1"/>
        <rFont val="Arial"/>
        <family val="2"/>
      </rPr>
      <t xml:space="preserve">Beschäftigungsgruppe 5 im Jahr 5
</t>
    </r>
    <r>
      <rPr>
        <b/>
        <sz val="10"/>
        <color theme="1"/>
        <rFont val="Arial"/>
        <family val="2"/>
      </rPr>
      <t xml:space="preserve">Daten aus Kollektivvertrag 2016 *: </t>
    </r>
    <r>
      <rPr>
        <sz val="10"/>
        <color theme="1"/>
        <rFont val="Arial"/>
        <family val="2"/>
      </rPr>
      <t xml:space="preserve">
Beschäftigungsgruppe 5 im Jahr 18</t>
    </r>
  </si>
  <si>
    <r>
      <t xml:space="preserve">Daten aus Kollektivvertrag 2017: 
</t>
    </r>
    <r>
      <rPr>
        <sz val="10"/>
        <color theme="1"/>
        <rFont val="Arial"/>
        <family val="2"/>
      </rPr>
      <t xml:space="preserve">Beschäftigungsgruppe 4 im Jahr 3
</t>
    </r>
    <r>
      <rPr>
        <b/>
        <sz val="10"/>
        <color theme="1"/>
        <rFont val="Arial"/>
        <family val="2"/>
      </rPr>
      <t xml:space="preserve">Daten aus Kollektivvertrag 2016 *: </t>
    </r>
    <r>
      <rPr>
        <sz val="10"/>
        <color theme="1"/>
        <rFont val="Arial"/>
        <family val="2"/>
      </rPr>
      <t xml:space="preserve">
Beschäftigungsgruppe 4 im Jahr 18</t>
    </r>
  </si>
  <si>
    <t>2017: BG 4/3</t>
  </si>
  <si>
    <t>2016: BG 5/18*</t>
  </si>
  <si>
    <t>2016: BG 4/18*</t>
  </si>
  <si>
    <t>2017: BG 3/5</t>
  </si>
  <si>
    <t>2016: BG 3/18*</t>
  </si>
  <si>
    <t xml:space="preserve">Version 10     29.12.2016    </t>
  </si>
  <si>
    <r>
      <t xml:space="preserve">Daten aus Kollektivvertrag 2017: 
</t>
    </r>
    <r>
      <rPr>
        <sz val="10"/>
        <color theme="1"/>
        <rFont val="Arial"/>
        <family val="2"/>
      </rPr>
      <t xml:space="preserve">Beschäftigungsgruppe 3 im Jahr 5
</t>
    </r>
    <r>
      <rPr>
        <b/>
        <sz val="10"/>
        <color theme="1"/>
        <rFont val="Arial"/>
        <family val="2"/>
      </rPr>
      <t xml:space="preserve">Daten aus Kollektivvertrag 2016 *: </t>
    </r>
    <r>
      <rPr>
        <sz val="10"/>
        <color theme="1"/>
        <rFont val="Arial"/>
        <family val="2"/>
      </rPr>
      <t xml:space="preserve">
Beschäftigungsgruppe 3 im Jahr 18</t>
    </r>
  </si>
  <si>
    <t xml:space="preserve">Version 11     08.02.2017    </t>
  </si>
  <si>
    <r>
      <t xml:space="preserve">nach Allgemeinen Regelungen: 
Stundensatz 
</t>
    </r>
    <r>
      <rPr>
        <b/>
        <sz val="10"/>
        <color theme="1"/>
        <rFont val="Arial"/>
        <family val="2"/>
      </rPr>
      <t>120 - 200 Euro</t>
    </r>
  </si>
  <si>
    <t xml:space="preserve"> durch den Anwender einzusetzen</t>
  </si>
  <si>
    <r>
      <t xml:space="preserve"> nach  
 Allgemeinen  
 Regelungen: 
 Stundensatz 
 </t>
    </r>
    <r>
      <rPr>
        <b/>
        <sz val="10"/>
        <color theme="1"/>
        <rFont val="Arial"/>
        <family val="2"/>
      </rPr>
      <t>120-200 Euro</t>
    </r>
  </si>
  <si>
    <t>* per 1.1.2013 wurde der KV für Angestellte und Ingenieurkonsuleten einer Überarbeitung unterzogen. Neben textlichen Überarbeitungen wurde die Gehaltsordnung modernisiert. Diese sieht nun eine Vorrückung 
   nur mehr   bis zum 14. Jahr innerhalb einer Beschäftigungsgruppe vor. Die eingeführte Übergangsregelung ist mit Ende 2016 ausgelaufen. Aus diesem Grund werden für die Beispielkalkulation die Daten für die
   Spalte C aus dem  KV 2016 herangezogen. Dies wird auch für die kommenden Jahre fortgesetzt, bis die neuen Gehälter der BG x / Jahr 14 jene der BG x / Jahr 18 aus 2016 übersteigen.</t>
  </si>
  <si>
    <t>nach Allgemeinen Regelungen: 
Stundensatz 
85 -120  bzw. 
90 - 120 Euro</t>
  </si>
  <si>
    <t>nach Allgemeinen Regelungen: 
Stundensatz 
85 - 100 Euro</t>
  </si>
  <si>
    <r>
      <t xml:space="preserve">nach Allgemeinen Regelungen: 
Stundensatz 
</t>
    </r>
    <r>
      <rPr>
        <b/>
        <sz val="10"/>
        <color theme="1"/>
        <rFont val="Arial"/>
        <family val="2"/>
      </rPr>
      <t>45 - 70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</si>
</sst>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scheme val="minor"/>
    </font>
    <font>
      <sz val="11"/>
      <color theme="1"/>
      <name val="Arial"/>
      <family val="2"/>
    </font>
    <font>
      <sz val="14"/>
      <color theme="1"/>
      <name val="Arial"/>
      <family val="2"/>
    </font>
    <font>
      <b/>
      <sz val="11"/>
      <color theme="1"/>
      <name val="Arial"/>
      <family val="2"/>
    </font>
    <font>
      <sz val="8"/>
      <color indexed="81"/>
      <name val="Tahoma"/>
      <family val="2"/>
    </font>
    <font>
      <b/>
      <sz val="8"/>
      <color indexed="81"/>
      <name val="Tahoma"/>
      <family val="2"/>
    </font>
    <font>
      <sz val="8"/>
      <color theme="1"/>
      <name val="Arial"/>
      <family val="2"/>
    </font>
    <font>
      <b/>
      <sz val="14"/>
      <color theme="1"/>
      <name val="Arial"/>
      <family val="2"/>
    </font>
    <font>
      <sz val="9"/>
      <color theme="1"/>
      <name val="Arial"/>
      <family val="2"/>
    </font>
    <font>
      <sz val="10"/>
      <color theme="1"/>
      <name val="Arial"/>
      <family val="2"/>
    </font>
    <font>
      <b/>
      <sz val="9"/>
      <color theme="1"/>
      <name val="Arial"/>
      <family val="2"/>
    </font>
    <font>
      <b/>
      <sz val="10"/>
      <color theme="1"/>
      <name val="Arial"/>
      <family val="2"/>
    </font>
    <font>
      <sz val="11"/>
      <color indexed="8"/>
      <name val="Arial"/>
      <family val="2"/>
    </font>
    <font>
      <b/>
      <sz val="12"/>
      <color theme="0"/>
      <name val="Arial"/>
      <family val="2"/>
    </font>
    <font>
      <sz val="12"/>
      <color theme="0"/>
      <name val="Arial"/>
      <family val="2"/>
    </font>
    <font>
      <sz val="12"/>
      <color theme="1"/>
      <name val="Arial"/>
      <family val="2"/>
    </font>
    <font>
      <sz val="10"/>
      <color theme="1" tint="0.499984740745262"/>
      <name val="Arial"/>
      <family val="2"/>
    </font>
    <font>
      <sz val="11"/>
      <color theme="1" tint="0.499984740745262"/>
      <name val="Arial"/>
      <family val="2"/>
    </font>
    <font>
      <b/>
      <sz val="10"/>
      <color theme="1" tint="0.49998474074526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A30046"/>
        <bgColor indexed="64"/>
      </patternFill>
    </fill>
    <fill>
      <patternFill patternType="solid">
        <fgColor rgb="FFDAEFC3"/>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auto="1"/>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hair">
        <color theme="0" tint="-0.24994659260841701"/>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bottom/>
      <diagonal/>
    </border>
    <border>
      <left style="thin">
        <color indexed="64"/>
      </left>
      <right/>
      <top style="hair">
        <color theme="0" tint="-0.24994659260841701"/>
      </top>
      <bottom style="hair">
        <color theme="0" tint="-0.24994659260841701"/>
      </bottom>
      <diagonal/>
    </border>
    <border>
      <left style="thick">
        <color indexed="64"/>
      </left>
      <right/>
      <top style="thick">
        <color indexed="64"/>
      </top>
      <bottom/>
      <diagonal/>
    </border>
    <border>
      <left/>
      <right style="thin">
        <color theme="0"/>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hair">
        <color theme="0" tint="-0.24994659260841701"/>
      </top>
      <bottom style="hair">
        <color theme="0" tint="-0.24994659260841701"/>
      </bottom>
      <diagonal/>
    </border>
    <border>
      <left/>
      <right style="thick">
        <color indexed="64"/>
      </right>
      <top style="hair">
        <color theme="0" tint="-0.24994659260841701"/>
      </top>
      <bottom style="hair">
        <color theme="0" tint="-0.24994659260841701"/>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style="hair">
        <color theme="0" tint="-0.24994659260841701"/>
      </bottom>
      <diagonal/>
    </border>
    <border>
      <left/>
      <right style="thin">
        <color indexed="64"/>
      </right>
      <top style="medium">
        <color indexed="64"/>
      </top>
      <bottom style="hair">
        <color theme="0" tint="-0.24994659260841701"/>
      </bottom>
      <diagonal/>
    </border>
    <border>
      <left style="thin">
        <color indexed="64"/>
      </left>
      <right/>
      <top style="medium">
        <color indexed="64"/>
      </top>
      <bottom style="hair">
        <color theme="0" tint="-0.24994659260841701"/>
      </bottom>
      <diagonal/>
    </border>
    <border>
      <left/>
      <right style="thick">
        <color indexed="64"/>
      </right>
      <top style="medium">
        <color indexed="64"/>
      </top>
      <bottom style="hair">
        <color theme="0" tint="-0.24994659260841701"/>
      </bottom>
      <diagonal/>
    </border>
    <border>
      <left style="thick">
        <color indexed="64"/>
      </left>
      <right/>
      <top style="hair">
        <color theme="0" tint="-0.24994659260841701"/>
      </top>
      <bottom/>
      <diagonal/>
    </border>
    <border>
      <left/>
      <right style="thin">
        <color auto="1"/>
      </right>
      <top style="hair">
        <color theme="0" tint="-0.24994659260841701"/>
      </top>
      <bottom/>
      <diagonal/>
    </border>
    <border>
      <left style="thin">
        <color indexed="64"/>
      </left>
      <right/>
      <top style="hair">
        <color theme="0" tint="-0.24994659260841701"/>
      </top>
      <bottom/>
      <diagonal/>
    </border>
    <border>
      <left/>
      <right style="thick">
        <color indexed="64"/>
      </right>
      <top style="hair">
        <color theme="0" tint="-0.24994659260841701"/>
      </top>
      <bottom/>
      <diagonal/>
    </border>
    <border>
      <left/>
      <right/>
      <top style="medium">
        <color indexed="64"/>
      </top>
      <bottom style="hair">
        <color theme="0" tint="-0.24994659260841701"/>
      </bottom>
      <diagonal/>
    </border>
    <border>
      <left/>
      <right style="thick">
        <color indexed="64"/>
      </right>
      <top/>
      <bottom style="hair">
        <color theme="0" tint="-0.24994659260841701"/>
      </bottom>
      <diagonal/>
    </border>
    <border>
      <left style="thick">
        <color indexed="64"/>
      </left>
      <right/>
      <top/>
      <bottom style="hair">
        <color theme="0" tint="-0.24994659260841701"/>
      </bottom>
      <diagonal/>
    </border>
    <border>
      <left/>
      <right style="thin">
        <color auto="1"/>
      </right>
      <top/>
      <bottom style="hair">
        <color theme="0" tint="-0.24994659260841701"/>
      </bottom>
      <diagonal/>
    </border>
    <border>
      <left style="thin">
        <color indexed="64"/>
      </left>
      <right/>
      <top/>
      <bottom style="hair">
        <color theme="0" tint="-0.24994659260841701"/>
      </bottom>
      <diagonal/>
    </border>
    <border>
      <left/>
      <right style="thick">
        <color indexed="64"/>
      </right>
      <top style="thin">
        <color indexed="64"/>
      </top>
      <bottom/>
      <diagonal/>
    </border>
    <border>
      <left/>
      <right style="thick">
        <color indexed="64"/>
      </right>
      <top style="medium">
        <color indexed="64"/>
      </top>
      <bottom style="medium">
        <color indexed="64"/>
      </bottom>
      <diagonal/>
    </border>
    <border>
      <left style="hair">
        <color auto="1"/>
      </left>
      <right style="hair">
        <color auto="1"/>
      </right>
      <top/>
      <bottom/>
      <diagonal/>
    </border>
    <border>
      <left style="hair">
        <color auto="1"/>
      </left>
      <right style="hair">
        <color auto="1"/>
      </right>
      <top style="medium">
        <color indexed="64"/>
      </top>
      <bottom style="medium">
        <color indexed="64"/>
      </bottom>
      <diagonal/>
    </border>
    <border>
      <left style="hair">
        <color auto="1"/>
      </left>
      <right style="hair">
        <color auto="1"/>
      </right>
      <top style="hair">
        <color theme="0" tint="-0.24994659260841701"/>
      </top>
      <bottom style="hair">
        <color theme="0" tint="-0.24994659260841701"/>
      </bottom>
      <diagonal/>
    </border>
    <border>
      <left style="hair">
        <color auto="1"/>
      </left>
      <right style="hair">
        <color auto="1"/>
      </right>
      <top/>
      <bottom style="thin">
        <color indexed="64"/>
      </bottom>
      <diagonal/>
    </border>
    <border>
      <left style="hair">
        <color auto="1"/>
      </left>
      <right style="hair">
        <color auto="1"/>
      </right>
      <top style="hair">
        <color theme="0" tint="-0.24994659260841701"/>
      </top>
      <bottom/>
      <diagonal/>
    </border>
    <border>
      <left style="hair">
        <color auto="1"/>
      </left>
      <right style="hair">
        <color auto="1"/>
      </right>
      <top/>
      <bottom style="hair">
        <color theme="0" tint="-0.24994659260841701"/>
      </bottom>
      <diagonal/>
    </border>
    <border>
      <left style="hair">
        <color auto="1"/>
      </left>
      <right style="hair">
        <color auto="1"/>
      </right>
      <top/>
      <bottom style="medium">
        <color indexed="64"/>
      </bottom>
      <diagonal/>
    </border>
    <border>
      <left style="hair">
        <color auto="1"/>
      </left>
      <right style="hair">
        <color auto="1"/>
      </right>
      <top style="medium">
        <color indexed="64"/>
      </top>
      <bottom/>
      <diagonal/>
    </border>
    <border>
      <left style="hair">
        <color auto="1"/>
      </left>
      <right style="hair">
        <color auto="1"/>
      </right>
      <top style="thin">
        <color indexed="64"/>
      </top>
      <bottom/>
      <diagonal/>
    </border>
    <border>
      <left style="hair">
        <color theme="0"/>
      </left>
      <right style="hair">
        <color theme="0"/>
      </right>
      <top/>
      <bottom/>
      <diagonal/>
    </border>
    <border>
      <left style="medium">
        <color indexed="64"/>
      </left>
      <right/>
      <top style="thin">
        <color indexed="64"/>
      </top>
      <bottom/>
      <diagonal/>
    </border>
    <border>
      <left/>
      <right/>
      <top style="thin">
        <color indexed="64"/>
      </top>
      <bottom style="hair">
        <color theme="0" tint="-0.24994659260841701"/>
      </bottom>
      <diagonal/>
    </border>
    <border>
      <left style="hair">
        <color auto="1"/>
      </left>
      <right style="hair">
        <color auto="1"/>
      </right>
      <top style="thin">
        <color indexed="64"/>
      </top>
      <bottom style="hair">
        <color theme="0" tint="-0.24994659260841701"/>
      </bottom>
      <diagonal/>
    </border>
    <border>
      <left style="thick">
        <color indexed="64"/>
      </left>
      <right/>
      <top style="thin">
        <color indexed="64"/>
      </top>
      <bottom style="hair">
        <color theme="0" tint="-0.24994659260841701"/>
      </bottom>
      <diagonal/>
    </border>
    <border>
      <left/>
      <right style="thin">
        <color auto="1"/>
      </right>
      <top style="thin">
        <color indexed="64"/>
      </top>
      <bottom style="hair">
        <color theme="0" tint="-0.24994659260841701"/>
      </bottom>
      <diagonal/>
    </border>
    <border>
      <left style="thin">
        <color indexed="64"/>
      </left>
      <right/>
      <top style="thin">
        <color indexed="64"/>
      </top>
      <bottom style="hair">
        <color theme="0" tint="-0.24994659260841701"/>
      </bottom>
      <diagonal/>
    </border>
    <border>
      <left/>
      <right style="thick">
        <color indexed="64"/>
      </right>
      <top style="thin">
        <color indexed="64"/>
      </top>
      <bottom style="hair">
        <color theme="0" tint="-0.24994659260841701"/>
      </bottom>
      <diagonal/>
    </border>
    <border>
      <left style="thin">
        <color theme="0"/>
      </left>
      <right/>
      <top style="thick">
        <color indexed="64"/>
      </top>
      <bottom/>
      <diagonal/>
    </border>
  </borders>
  <cellStyleXfs count="1">
    <xf numFmtId="0" fontId="0" fillId="0" borderId="0"/>
  </cellStyleXfs>
  <cellXfs count="239">
    <xf numFmtId="0" fontId="0" fillId="0" borderId="0" xfId="0"/>
    <xf numFmtId="0" fontId="1" fillId="0" borderId="0" xfId="0" applyFont="1"/>
    <xf numFmtId="0" fontId="1" fillId="0" borderId="0" xfId="0" applyFont="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8"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6" fillId="0" borderId="7" xfId="0" applyFont="1" applyBorder="1" applyAlignment="1">
      <alignment vertical="center"/>
    </xf>
    <xf numFmtId="0" fontId="1" fillId="0" borderId="0" xfId="0" applyFont="1" applyAlignment="1">
      <alignment horizontal="center" vertical="center"/>
    </xf>
    <xf numFmtId="9" fontId="1" fillId="0" borderId="0" xfId="0" applyNumberFormat="1" applyFont="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2" fillId="2" borderId="2" xfId="0" applyFont="1" applyFill="1" applyBorder="1"/>
    <xf numFmtId="0" fontId="2" fillId="2" borderId="3" xfId="0" applyFont="1" applyFill="1" applyBorder="1"/>
    <xf numFmtId="0" fontId="8" fillId="0" borderId="7" xfId="0" applyFont="1" applyBorder="1" applyAlignment="1">
      <alignment vertical="center"/>
    </xf>
    <xf numFmtId="0" fontId="1" fillId="0" borderId="13" xfId="0" applyFont="1" applyBorder="1" applyAlignment="1">
      <alignment vertical="center"/>
    </xf>
    <xf numFmtId="4" fontId="1" fillId="0" borderId="12" xfId="0" applyNumberFormat="1" applyFont="1" applyBorder="1" applyAlignment="1">
      <alignment vertical="center"/>
    </xf>
    <xf numFmtId="4" fontId="1" fillId="0" borderId="15" xfId="0" applyNumberFormat="1" applyFont="1" applyBorder="1" applyAlignment="1">
      <alignment vertical="center"/>
    </xf>
    <xf numFmtId="4" fontId="3" fillId="0" borderId="12" xfId="0" applyNumberFormat="1" applyFont="1" applyBorder="1" applyAlignment="1">
      <alignment vertical="center"/>
    </xf>
    <xf numFmtId="4" fontId="1" fillId="0" borderId="17" xfId="0" applyNumberFormat="1" applyFont="1" applyBorder="1" applyAlignment="1">
      <alignment vertical="center"/>
    </xf>
    <xf numFmtId="0" fontId="12" fillId="0" borderId="7" xfId="0" applyFont="1" applyBorder="1" applyAlignment="1">
      <alignment vertical="center"/>
    </xf>
    <xf numFmtId="9" fontId="1" fillId="0" borderId="24" xfId="0" applyNumberFormat="1"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0" fontId="1" fillId="0" borderId="24" xfId="0" applyFont="1" applyBorder="1" applyAlignment="1">
      <alignment vertical="center"/>
    </xf>
    <xf numFmtId="0" fontId="3" fillId="0" borderId="24" xfId="0" applyFont="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vertical="center"/>
    </xf>
    <xf numFmtId="0" fontId="1" fillId="0" borderId="26" xfId="0" applyFont="1" applyBorder="1" applyAlignment="1">
      <alignment vertical="center"/>
    </xf>
    <xf numFmtId="0" fontId="8" fillId="0" borderId="0" xfId="0" applyFont="1"/>
    <xf numFmtId="0" fontId="8" fillId="2" borderId="2" xfId="0" applyFont="1" applyFill="1" applyBorder="1"/>
    <xf numFmtId="0" fontId="3" fillId="0" borderId="18"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center" vertical="center"/>
    </xf>
    <xf numFmtId="10" fontId="1" fillId="0" borderId="18" xfId="0" applyNumberFormat="1" applyFont="1" applyBorder="1" applyAlignment="1">
      <alignment horizontal="center" vertical="center"/>
    </xf>
    <xf numFmtId="0" fontId="9" fillId="0" borderId="0" xfId="0" applyFont="1" applyBorder="1" applyAlignment="1">
      <alignment horizontal="center" vertical="center"/>
    </xf>
    <xf numFmtId="9" fontId="9" fillId="0" borderId="0" xfId="0" applyNumberFormat="1" applyFont="1" applyBorder="1" applyAlignment="1">
      <alignment horizontal="center" vertical="center"/>
    </xf>
    <xf numFmtId="9" fontId="9" fillId="0" borderId="18" xfId="0" applyNumberFormat="1" applyFont="1" applyBorder="1" applyAlignment="1">
      <alignment horizontal="center" vertical="center"/>
    </xf>
    <xf numFmtId="9" fontId="1" fillId="0" borderId="18" xfId="0" applyNumberFormat="1" applyFont="1" applyBorder="1" applyAlignment="1">
      <alignment horizontal="center" vertical="center"/>
    </xf>
    <xf numFmtId="9" fontId="1" fillId="0" borderId="13" xfId="0" applyNumberFormat="1"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3" fillId="0" borderId="5" xfId="0" applyFont="1" applyFill="1" applyBorder="1" applyAlignment="1">
      <alignment vertical="center"/>
    </xf>
    <xf numFmtId="0" fontId="1"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vertical="center"/>
    </xf>
    <xf numFmtId="0" fontId="1" fillId="0" borderId="19" xfId="0" applyFont="1" applyFill="1" applyBorder="1" applyAlignment="1">
      <alignment horizontal="center" vertical="center"/>
    </xf>
    <xf numFmtId="4" fontId="3" fillId="0" borderId="11" xfId="0" applyNumberFormat="1" applyFont="1" applyFill="1" applyBorder="1" applyAlignment="1">
      <alignment vertical="center"/>
    </xf>
    <xf numFmtId="0" fontId="3" fillId="0" borderId="14" xfId="0" applyFont="1" applyBorder="1" applyAlignment="1">
      <alignment vertical="center"/>
    </xf>
    <xf numFmtId="9" fontId="3" fillId="0" borderId="14" xfId="0" applyNumberFormat="1" applyFont="1" applyBorder="1" applyAlignment="1">
      <alignment horizontal="center" vertical="center"/>
    </xf>
    <xf numFmtId="9" fontId="1" fillId="0" borderId="21" xfId="0" applyNumberFormat="1" applyFont="1" applyBorder="1" applyAlignment="1">
      <alignment horizontal="center" vertical="center"/>
    </xf>
    <xf numFmtId="4" fontId="3" fillId="0" borderId="16" xfId="0" applyNumberFormat="1" applyFont="1" applyBorder="1" applyAlignment="1">
      <alignment vertical="center"/>
    </xf>
    <xf numFmtId="4" fontId="1" fillId="0" borderId="0" xfId="0" applyNumberFormat="1" applyFont="1" applyBorder="1" applyAlignment="1">
      <alignmen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11" fillId="0" borderId="6" xfId="0" applyFont="1" applyBorder="1" applyAlignment="1">
      <alignment horizontal="center" vertical="center"/>
    </xf>
    <xf numFmtId="0" fontId="3" fillId="2" borderId="27" xfId="0" applyFont="1" applyFill="1" applyBorder="1" applyAlignment="1">
      <alignment vertical="center"/>
    </xf>
    <xf numFmtId="0" fontId="1" fillId="2" borderId="9" xfId="0" applyFont="1" applyFill="1" applyBorder="1" applyAlignment="1">
      <alignment horizontal="center" vertical="center"/>
    </xf>
    <xf numFmtId="0" fontId="3" fillId="2" borderId="9" xfId="0" applyFont="1" applyFill="1" applyBorder="1" applyAlignment="1">
      <alignment horizontal="left" vertical="center"/>
    </xf>
    <xf numFmtId="0" fontId="3" fillId="2" borderId="9" xfId="0" applyFont="1" applyFill="1" applyBorder="1" applyAlignment="1">
      <alignment vertical="center"/>
    </xf>
    <xf numFmtId="0" fontId="1" fillId="2" borderId="22" xfId="0" applyFont="1" applyFill="1" applyBorder="1" applyAlignment="1">
      <alignment horizontal="center" vertical="center"/>
    </xf>
    <xf numFmtId="4" fontId="3" fillId="2" borderId="17" xfId="0" applyNumberFormat="1" applyFont="1" applyFill="1" applyBorder="1" applyAlignment="1">
      <alignment vertical="center"/>
    </xf>
    <xf numFmtId="0" fontId="3" fillId="0" borderId="16" xfId="0" applyFont="1" applyBorder="1" applyAlignment="1">
      <alignment horizontal="center" vertical="center"/>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 fillId="4" borderId="4" xfId="0" applyFont="1" applyFill="1" applyBorder="1"/>
    <xf numFmtId="0" fontId="1" fillId="0" borderId="32" xfId="0" applyFont="1" applyBorder="1" applyAlignment="1">
      <alignment horizontal="center" vertical="center"/>
    </xf>
    <xf numFmtId="4" fontId="1" fillId="0" borderId="23" xfId="0" applyNumberFormat="1" applyFont="1" applyBorder="1" applyAlignment="1">
      <alignment vertical="center"/>
    </xf>
    <xf numFmtId="4" fontId="3" fillId="0" borderId="23" xfId="0" applyNumberFormat="1" applyFont="1" applyBorder="1" applyAlignment="1">
      <alignment vertical="center"/>
    </xf>
    <xf numFmtId="9" fontId="9" fillId="0" borderId="24" xfId="0" applyNumberFormat="1" applyFont="1" applyBorder="1" applyAlignment="1">
      <alignment horizontal="center" vertical="center"/>
    </xf>
    <xf numFmtId="0" fontId="13" fillId="3" borderId="7" xfId="0"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horizontal="left" vertical="center"/>
    </xf>
    <xf numFmtId="4" fontId="13" fillId="3" borderId="31" xfId="0" applyNumberFormat="1" applyFont="1" applyFill="1" applyBorder="1" applyAlignment="1">
      <alignment vertical="center"/>
    </xf>
    <xf numFmtId="164" fontId="14" fillId="3" borderId="0" xfId="0" applyNumberFormat="1" applyFont="1" applyFill="1" applyBorder="1" applyAlignment="1">
      <alignment horizontal="center" vertical="center"/>
    </xf>
    <xf numFmtId="0" fontId="15" fillId="0" borderId="0" xfId="0" applyFont="1" applyAlignment="1">
      <alignment vertical="center"/>
    </xf>
    <xf numFmtId="0" fontId="13" fillId="3" borderId="12" xfId="0" applyFont="1" applyFill="1" applyBorder="1" applyAlignment="1">
      <alignment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 fillId="0" borderId="40" xfId="0" applyFont="1" applyBorder="1" applyAlignment="1">
      <alignment horizontal="center" vertical="center"/>
    </xf>
    <xf numFmtId="4" fontId="1" fillId="0" borderId="37" xfId="0" applyNumberFormat="1" applyFont="1" applyBorder="1" applyAlignment="1">
      <alignment vertical="center"/>
    </xf>
    <xf numFmtId="0" fontId="1" fillId="0" borderId="36" xfId="0" applyFont="1" applyBorder="1" applyAlignment="1">
      <alignment horizontal="center" vertical="center"/>
    </xf>
    <xf numFmtId="10" fontId="1" fillId="0" borderId="36" xfId="0" applyNumberFormat="1" applyFont="1" applyBorder="1" applyAlignment="1">
      <alignment horizontal="center" vertical="center"/>
    </xf>
    <xf numFmtId="0" fontId="1" fillId="0" borderId="45" xfId="0" applyFont="1" applyBorder="1" applyAlignment="1">
      <alignment horizontal="center" vertical="center"/>
    </xf>
    <xf numFmtId="4" fontId="1" fillId="0" borderId="46" xfId="0" applyNumberFormat="1" applyFont="1" applyBorder="1" applyAlignment="1">
      <alignment vertical="center"/>
    </xf>
    <xf numFmtId="4" fontId="3" fillId="0" borderId="46" xfId="0" applyNumberFormat="1" applyFont="1" applyBorder="1" applyAlignment="1">
      <alignment vertical="center"/>
    </xf>
    <xf numFmtId="4" fontId="3" fillId="0" borderId="37" xfId="0" applyNumberFormat="1" applyFont="1" applyBorder="1" applyAlignment="1">
      <alignment vertical="center"/>
    </xf>
    <xf numFmtId="4" fontId="3" fillId="2" borderId="42" xfId="0" applyNumberFormat="1" applyFont="1" applyFill="1" applyBorder="1" applyAlignment="1">
      <alignment vertical="center"/>
    </xf>
    <xf numFmtId="4" fontId="3" fillId="2" borderId="44" xfId="0" applyNumberFormat="1" applyFont="1" applyFill="1" applyBorder="1" applyAlignment="1">
      <alignment vertical="center"/>
    </xf>
    <xf numFmtId="0" fontId="11" fillId="0" borderId="0" xfId="0" applyFont="1" applyBorder="1" applyAlignment="1">
      <alignment horizontal="center" vertical="center"/>
    </xf>
    <xf numFmtId="4" fontId="3" fillId="0" borderId="0" xfId="0" applyNumberFormat="1" applyFont="1" applyBorder="1" applyAlignment="1">
      <alignment vertical="center"/>
    </xf>
    <xf numFmtId="9" fontId="1" fillId="0" borderId="36" xfId="0" applyNumberFormat="1" applyFont="1" applyBorder="1" applyAlignment="1">
      <alignment horizontal="center" vertical="center"/>
    </xf>
    <xf numFmtId="164" fontId="14" fillId="3" borderId="36" xfId="0" applyNumberFormat="1" applyFont="1" applyFill="1" applyBorder="1" applyAlignment="1">
      <alignment horizontal="center" vertical="center"/>
    </xf>
    <xf numFmtId="4" fontId="13" fillId="3" borderId="37" xfId="0" applyNumberFormat="1" applyFont="1" applyFill="1" applyBorder="1" applyAlignment="1">
      <alignment vertical="center"/>
    </xf>
    <xf numFmtId="0" fontId="1" fillId="2" borderId="41"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36" xfId="0" applyFont="1" applyFill="1" applyBorder="1" applyAlignment="1">
      <alignment horizontal="center" vertical="center"/>
    </xf>
    <xf numFmtId="4" fontId="3" fillId="2" borderId="12" xfId="0" applyNumberFormat="1" applyFont="1" applyFill="1" applyBorder="1" applyAlignment="1">
      <alignment vertical="center"/>
    </xf>
    <xf numFmtId="0" fontId="1" fillId="2" borderId="18" xfId="0" applyFont="1" applyFill="1" applyBorder="1" applyAlignment="1">
      <alignment horizontal="center" vertical="center"/>
    </xf>
    <xf numFmtId="4" fontId="3" fillId="2" borderId="37" xfId="0" applyNumberFormat="1" applyFont="1" applyFill="1" applyBorder="1" applyAlignment="1">
      <alignment vertical="center"/>
    </xf>
    <xf numFmtId="0" fontId="9" fillId="2" borderId="36"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36" xfId="0" applyFont="1" applyBorder="1" applyAlignment="1">
      <alignment horizontal="center" vertical="center"/>
    </xf>
    <xf numFmtId="0" fontId="13" fillId="3" borderId="36" xfId="0" applyFont="1" applyFill="1" applyBorder="1" applyAlignment="1">
      <alignment horizontal="center" vertical="center"/>
    </xf>
    <xf numFmtId="0" fontId="11" fillId="0" borderId="36" xfId="0" applyFont="1" applyBorder="1" applyAlignment="1">
      <alignment horizontal="center" vertical="center"/>
    </xf>
    <xf numFmtId="9" fontId="9" fillId="0" borderId="36" xfId="0" applyNumberFormat="1" applyFont="1" applyBorder="1" applyAlignment="1">
      <alignment horizontal="center" vertical="center"/>
    </xf>
    <xf numFmtId="9" fontId="9" fillId="0" borderId="49" xfId="0" applyNumberFormat="1" applyFont="1" applyBorder="1" applyAlignment="1">
      <alignment horizontal="center" vertical="center"/>
    </xf>
    <xf numFmtId="9" fontId="9" fillId="0" borderId="22" xfId="0" applyNumberFormat="1" applyFont="1" applyBorder="1" applyAlignment="1">
      <alignment horizontal="center" vertical="center"/>
    </xf>
    <xf numFmtId="4" fontId="1" fillId="0" borderId="50" xfId="0" applyNumberFormat="1" applyFont="1" applyBorder="1" applyAlignment="1">
      <alignment vertical="center"/>
    </xf>
    <xf numFmtId="4" fontId="1" fillId="0" borderId="52" xfId="0" applyNumberFormat="1" applyFont="1" applyBorder="1" applyAlignment="1">
      <alignment vertical="center"/>
    </xf>
    <xf numFmtId="4" fontId="1" fillId="0" borderId="54" xfId="0" applyNumberFormat="1" applyFont="1" applyBorder="1" applyAlignment="1">
      <alignment vertical="center"/>
    </xf>
    <xf numFmtId="0" fontId="1" fillId="0" borderId="38" xfId="0" applyFont="1" applyFill="1" applyBorder="1" applyAlignment="1">
      <alignment horizontal="center" vertical="center"/>
    </xf>
    <xf numFmtId="4" fontId="3" fillId="0" borderId="39" xfId="0" applyNumberFormat="1" applyFont="1" applyFill="1" applyBorder="1" applyAlignment="1">
      <alignment vertical="center"/>
    </xf>
    <xf numFmtId="0" fontId="1" fillId="2" borderId="49" xfId="0" applyFont="1" applyFill="1" applyBorder="1" applyAlignment="1">
      <alignment horizontal="center" vertical="center"/>
    </xf>
    <xf numFmtId="4" fontId="3" fillId="2" borderId="50" xfId="0" applyNumberFormat="1" applyFont="1" applyFill="1" applyBorder="1" applyAlignment="1">
      <alignment vertical="center"/>
    </xf>
    <xf numFmtId="0" fontId="1" fillId="0" borderId="55" xfId="0" applyFont="1" applyBorder="1" applyAlignment="1">
      <alignment horizontal="center" vertical="center"/>
    </xf>
    <xf numFmtId="4" fontId="3" fillId="0" borderId="56" xfId="0" applyNumberFormat="1" applyFont="1" applyBorder="1" applyAlignment="1">
      <alignment vertical="center"/>
    </xf>
    <xf numFmtId="0" fontId="1" fillId="0" borderId="57" xfId="0" applyFont="1" applyBorder="1" applyAlignment="1">
      <alignment horizontal="center" vertical="center"/>
    </xf>
    <xf numFmtId="4" fontId="3" fillId="0" borderId="58" xfId="0" applyNumberFormat="1" applyFont="1" applyBorder="1" applyAlignment="1">
      <alignment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1" fillId="0" borderId="26" xfId="0" applyFont="1" applyBorder="1" applyAlignment="1">
      <alignment horizontal="center" vertical="center"/>
    </xf>
    <xf numFmtId="4" fontId="1" fillId="0" borderId="56" xfId="0" applyNumberFormat="1" applyFont="1" applyBorder="1" applyAlignment="1">
      <alignment vertical="center"/>
    </xf>
    <xf numFmtId="4" fontId="1" fillId="0" borderId="58" xfId="0" applyNumberFormat="1" applyFont="1" applyBorder="1" applyAlignment="1">
      <alignment vertical="center"/>
    </xf>
    <xf numFmtId="0" fontId="1" fillId="0" borderId="61" xfId="0" applyFont="1" applyBorder="1" applyAlignment="1">
      <alignment horizontal="center" vertical="center"/>
    </xf>
    <xf numFmtId="4" fontId="1" fillId="0" borderId="62" xfId="0" applyNumberFormat="1" applyFont="1" applyBorder="1" applyAlignment="1">
      <alignment vertical="center"/>
    </xf>
    <xf numFmtId="0" fontId="1" fillId="0" borderId="63" xfId="0" applyFont="1" applyBorder="1" applyAlignment="1">
      <alignment horizontal="center" vertical="center"/>
    </xf>
    <xf numFmtId="4" fontId="1" fillId="0" borderId="60" xfId="0" applyNumberFormat="1" applyFont="1" applyFill="1" applyBorder="1" applyAlignment="1">
      <alignment vertical="center"/>
    </xf>
    <xf numFmtId="0" fontId="9" fillId="0" borderId="55" xfId="0" applyFont="1" applyBorder="1" applyAlignment="1">
      <alignment horizontal="center" vertical="center"/>
    </xf>
    <xf numFmtId="0" fontId="9" fillId="0" borderId="57" xfId="0" applyFont="1" applyBorder="1" applyAlignment="1">
      <alignment horizontal="center" vertical="center"/>
    </xf>
    <xf numFmtId="4" fontId="1" fillId="0" borderId="60" xfId="0" applyNumberFormat="1" applyFont="1" applyBorder="1" applyAlignment="1">
      <alignment vertical="center"/>
    </xf>
    <xf numFmtId="9" fontId="1" fillId="0" borderId="25" xfId="0" applyNumberFormat="1" applyFont="1" applyBorder="1" applyAlignment="1">
      <alignment horizontal="center" vertical="center"/>
    </xf>
    <xf numFmtId="9" fontId="1" fillId="0" borderId="55" xfId="0" applyNumberFormat="1" applyFont="1" applyBorder="1" applyAlignment="1">
      <alignment horizontal="center" vertical="center"/>
    </xf>
    <xf numFmtId="9" fontId="1" fillId="0" borderId="57" xfId="0" applyNumberFormat="1" applyFont="1" applyBorder="1" applyAlignment="1">
      <alignment horizontal="center" vertical="center"/>
    </xf>
    <xf numFmtId="0" fontId="3" fillId="0" borderId="26" xfId="0" applyFont="1" applyBorder="1" applyAlignment="1">
      <alignment vertical="center"/>
    </xf>
    <xf numFmtId="9" fontId="3" fillId="0" borderId="26" xfId="0" applyNumberFormat="1" applyFont="1" applyBorder="1" applyAlignment="1">
      <alignment horizontal="center" vertical="center"/>
    </xf>
    <xf numFmtId="9" fontId="1" fillId="0" borderId="61" xfId="0" applyNumberFormat="1" applyFont="1" applyBorder="1" applyAlignment="1">
      <alignment horizontal="center" vertical="center"/>
    </xf>
    <xf numFmtId="4" fontId="3" fillId="0" borderId="62" xfId="0" applyNumberFormat="1" applyFont="1" applyBorder="1" applyAlignment="1">
      <alignment vertical="center"/>
    </xf>
    <xf numFmtId="9" fontId="1" fillId="0" borderId="63" xfId="0" applyNumberFormat="1" applyFont="1" applyBorder="1" applyAlignment="1">
      <alignment horizontal="center" vertical="center"/>
    </xf>
    <xf numFmtId="4" fontId="3" fillId="0" borderId="60" xfId="0" applyNumberFormat="1" applyFont="1" applyBorder="1" applyAlignment="1">
      <alignment vertical="center"/>
    </xf>
    <xf numFmtId="4" fontId="1" fillId="0" borderId="64" xfId="0" applyNumberFormat="1" applyFont="1" applyBorder="1" applyAlignment="1">
      <alignment vertical="center"/>
    </xf>
    <xf numFmtId="4" fontId="1" fillId="0" borderId="65" xfId="0" applyNumberFormat="1" applyFont="1" applyBorder="1" applyAlignment="1">
      <alignment vertical="center"/>
    </xf>
    <xf numFmtId="0" fontId="6" fillId="0" borderId="67" xfId="0" applyFont="1" applyBorder="1" applyAlignment="1">
      <alignment horizontal="center" vertical="center"/>
    </xf>
    <xf numFmtId="9" fontId="3" fillId="0" borderId="69" xfId="0" applyNumberFormat="1" applyFont="1" applyBorder="1" applyAlignment="1">
      <alignment horizontal="center" vertical="center"/>
    </xf>
    <xf numFmtId="9" fontId="1" fillId="0" borderId="70" xfId="0" applyNumberFormat="1" applyFont="1" applyBorder="1" applyAlignment="1">
      <alignment horizontal="center" vertical="center"/>
    </xf>
    <xf numFmtId="9" fontId="3" fillId="0" borderId="71" xfId="0" applyNumberFormat="1" applyFont="1" applyBorder="1" applyAlignment="1">
      <alignment horizontal="center" vertical="center"/>
    </xf>
    <xf numFmtId="10" fontId="3" fillId="0" borderId="68" xfId="0" applyNumberFormat="1"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66" xfId="0" applyFont="1" applyBorder="1" applyAlignment="1">
      <alignment horizontal="center" vertical="center"/>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1" fillId="0" borderId="68"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1" fillId="0" borderId="74" xfId="0" applyFont="1" applyBorder="1" applyAlignment="1">
      <alignment horizontal="center" vertical="center"/>
    </xf>
    <xf numFmtId="10" fontId="1" fillId="0" borderId="68" xfId="0" applyNumberFormat="1" applyFont="1" applyBorder="1" applyAlignment="1">
      <alignment horizontal="center" vertical="center"/>
    </xf>
    <xf numFmtId="10" fontId="1" fillId="0" borderId="66" xfId="0" applyNumberFormat="1" applyFont="1" applyBorder="1" applyAlignment="1">
      <alignment horizontal="center" vertical="center"/>
    </xf>
    <xf numFmtId="0" fontId="3" fillId="0" borderId="72" xfId="0" applyFont="1" applyFill="1" applyBorder="1" applyAlignment="1">
      <alignment horizontal="center" vertical="center"/>
    </xf>
    <xf numFmtId="0" fontId="13" fillId="3" borderId="75" xfId="0" applyFont="1" applyFill="1" applyBorder="1" applyAlignment="1">
      <alignment horizontal="center" vertical="center"/>
    </xf>
    <xf numFmtId="9" fontId="1" fillId="0" borderId="47" xfId="0" applyNumberFormat="1" applyFont="1" applyBorder="1" applyAlignment="1">
      <alignment horizontal="center" vertical="center"/>
    </xf>
    <xf numFmtId="4" fontId="3" fillId="0" borderId="48" xfId="0" applyNumberFormat="1" applyFont="1" applyBorder="1" applyAlignment="1">
      <alignment vertical="center"/>
    </xf>
    <xf numFmtId="0" fontId="3" fillId="0" borderId="25" xfId="0" applyFont="1" applyBorder="1" applyAlignment="1">
      <alignment vertical="center"/>
    </xf>
    <xf numFmtId="9" fontId="1" fillId="0" borderId="55" xfId="0" applyNumberFormat="1" applyFont="1" applyFill="1" applyBorder="1" applyAlignment="1">
      <alignment horizontal="center" vertical="center"/>
    </xf>
    <xf numFmtId="9" fontId="1" fillId="0" borderId="57" xfId="0" applyNumberFormat="1" applyFont="1" applyFill="1" applyBorder="1" applyAlignment="1">
      <alignment horizontal="center" vertical="center"/>
    </xf>
    <xf numFmtId="0" fontId="1" fillId="0" borderId="76" xfId="0" applyFont="1" applyBorder="1" applyAlignment="1">
      <alignment vertical="center"/>
    </xf>
    <xf numFmtId="10" fontId="1" fillId="0" borderId="70" xfId="0" applyNumberFormat="1" applyFont="1" applyBorder="1" applyAlignment="1">
      <alignment horizontal="center" vertical="center"/>
    </xf>
    <xf numFmtId="0" fontId="6" fillId="0" borderId="77" xfId="0" applyFont="1" applyBorder="1" applyAlignment="1">
      <alignment vertical="center"/>
    </xf>
    <xf numFmtId="0" fontId="1" fillId="0" borderId="77" xfId="0" applyFont="1" applyBorder="1" applyAlignment="1">
      <alignment vertical="center"/>
    </xf>
    <xf numFmtId="10" fontId="1" fillId="0" borderId="78" xfId="0" applyNumberFormat="1" applyFont="1" applyBorder="1" applyAlignment="1">
      <alignment horizontal="center" vertical="center"/>
    </xf>
    <xf numFmtId="10" fontId="1" fillId="0" borderId="79" xfId="0" applyNumberFormat="1" applyFont="1" applyBorder="1" applyAlignment="1">
      <alignment horizontal="center" vertical="center"/>
    </xf>
    <xf numFmtId="4" fontId="1" fillId="0" borderId="80" xfId="0" applyNumberFormat="1" applyFont="1" applyBorder="1" applyAlignment="1">
      <alignment vertical="center"/>
    </xf>
    <xf numFmtId="10" fontId="1" fillId="0" borderId="81" xfId="0" applyNumberFormat="1" applyFont="1" applyBorder="1" applyAlignment="1">
      <alignment horizontal="center" vertical="center"/>
    </xf>
    <xf numFmtId="4" fontId="1" fillId="0" borderId="82" xfId="0" applyNumberFormat="1" applyFont="1" applyBorder="1" applyAlignment="1">
      <alignment vertical="center"/>
    </xf>
    <xf numFmtId="9" fontId="3" fillId="0" borderId="0" xfId="0" applyNumberFormat="1" applyFont="1" applyBorder="1" applyAlignment="1">
      <alignment horizontal="center" vertical="center"/>
    </xf>
    <xf numFmtId="9" fontId="1" fillId="0" borderId="40" xfId="0" applyNumberFormat="1" applyFont="1" applyBorder="1" applyAlignment="1">
      <alignment horizontal="center" vertical="center"/>
    </xf>
    <xf numFmtId="9" fontId="1" fillId="0" borderId="20" xfId="0" applyNumberFormat="1" applyFont="1" applyBorder="1" applyAlignment="1">
      <alignment horizontal="center" vertical="center"/>
    </xf>
    <xf numFmtId="0" fontId="3" fillId="2" borderId="7" xfId="0" applyFont="1" applyFill="1" applyBorder="1" applyAlignment="1">
      <alignment vertical="center"/>
    </xf>
    <xf numFmtId="0" fontId="1"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66" xfId="0" applyFont="1" applyFill="1" applyBorder="1" applyAlignment="1">
      <alignment horizontal="center" vertical="center"/>
    </xf>
    <xf numFmtId="9" fontId="1" fillId="4" borderId="70" xfId="0" applyNumberFormat="1" applyFont="1" applyFill="1" applyBorder="1" applyAlignment="1" applyProtection="1">
      <alignment horizontal="center" vertical="center"/>
      <protection locked="0"/>
    </xf>
    <xf numFmtId="0" fontId="1" fillId="4" borderId="68" xfId="0" applyFont="1" applyFill="1" applyBorder="1" applyAlignment="1" applyProtection="1">
      <alignment horizontal="center" vertical="center"/>
      <protection locked="0"/>
    </xf>
    <xf numFmtId="0" fontId="1" fillId="4" borderId="71" xfId="0" applyFont="1" applyFill="1" applyBorder="1" applyAlignment="1" applyProtection="1">
      <alignment horizontal="center" vertical="center"/>
      <protection locked="0"/>
    </xf>
    <xf numFmtId="9" fontId="1" fillId="4" borderId="66" xfId="0" applyNumberFormat="1" applyFont="1" applyFill="1" applyBorder="1" applyAlignment="1" applyProtection="1">
      <alignment horizontal="center" vertical="center"/>
      <protection locked="0"/>
    </xf>
    <xf numFmtId="9" fontId="1" fillId="4" borderId="68" xfId="0" applyNumberFormat="1" applyFont="1" applyFill="1" applyBorder="1" applyAlignment="1" applyProtection="1">
      <alignment horizontal="center" vertical="center"/>
      <protection locked="0"/>
    </xf>
    <xf numFmtId="9" fontId="1" fillId="4" borderId="74" xfId="0" applyNumberFormat="1" applyFont="1" applyFill="1" applyBorder="1" applyAlignment="1" applyProtection="1">
      <alignment horizontal="center" vertical="center"/>
      <protection locked="0"/>
    </xf>
    <xf numFmtId="0" fontId="16" fillId="0" borderId="0" xfId="0" applyFont="1" applyBorder="1" applyAlignment="1">
      <alignment horizontal="center" vertical="center"/>
    </xf>
    <xf numFmtId="0" fontId="17" fillId="0" borderId="13" xfId="0" applyFont="1" applyBorder="1" applyAlignment="1">
      <alignment horizontal="center" vertical="center"/>
    </xf>
    <xf numFmtId="9" fontId="16" fillId="0" borderId="25" xfId="0" applyNumberFormat="1" applyFont="1" applyFill="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10" fontId="16" fillId="0" borderId="24" xfId="0" applyNumberFormat="1" applyFont="1" applyBorder="1" applyAlignment="1">
      <alignment horizontal="center" vertical="center"/>
    </xf>
    <xf numFmtId="0" fontId="16" fillId="0" borderId="25" xfId="0" applyFont="1" applyBorder="1" applyAlignment="1">
      <alignment horizontal="center" vertical="center"/>
    </xf>
    <xf numFmtId="10" fontId="16" fillId="0" borderId="77" xfId="0" applyNumberFormat="1" applyFont="1" applyBorder="1" applyAlignment="1">
      <alignment horizontal="center" vertical="center"/>
    </xf>
    <xf numFmtId="10" fontId="16" fillId="0" borderId="0" xfId="0" applyNumberFormat="1" applyFont="1" applyBorder="1" applyAlignment="1">
      <alignment horizontal="center" vertical="center"/>
    </xf>
    <xf numFmtId="0" fontId="16" fillId="0" borderId="6" xfId="0" applyFont="1" applyFill="1" applyBorder="1" applyAlignment="1">
      <alignment horizontal="center" vertical="center"/>
    </xf>
    <xf numFmtId="0" fontId="16" fillId="0" borderId="2" xfId="0" applyFont="1" applyBorder="1" applyAlignment="1">
      <alignment horizontal="center" vertical="center"/>
    </xf>
    <xf numFmtId="0" fontId="16" fillId="2" borderId="9" xfId="0" applyFont="1" applyFill="1" applyBorder="1" applyAlignment="1">
      <alignment horizontal="center" vertical="center"/>
    </xf>
    <xf numFmtId="0" fontId="16" fillId="0" borderId="26" xfId="0" applyFont="1" applyBorder="1" applyAlignment="1">
      <alignment horizontal="center" vertical="center"/>
    </xf>
    <xf numFmtId="0" fontId="16" fillId="0" borderId="59" xfId="0" applyFont="1" applyBorder="1" applyAlignment="1">
      <alignment horizontal="center" vertical="center"/>
    </xf>
    <xf numFmtId="0" fontId="16" fillId="2" borderId="0" xfId="0" applyFont="1" applyFill="1" applyBorder="1" applyAlignment="1">
      <alignment horizontal="center" vertical="center"/>
    </xf>
    <xf numFmtId="9" fontId="16" fillId="0" borderId="14" xfId="0" applyNumberFormat="1" applyFont="1" applyBorder="1" applyAlignment="1">
      <alignment horizontal="center" vertical="center"/>
    </xf>
    <xf numFmtId="9" fontId="16" fillId="0" borderId="13" xfId="0" applyNumberFormat="1" applyFont="1" applyBorder="1" applyAlignment="1">
      <alignment horizontal="center" vertical="center"/>
    </xf>
    <xf numFmtId="9" fontId="16" fillId="0" borderId="0" xfId="0" applyNumberFormat="1" applyFont="1" applyBorder="1" applyAlignment="1">
      <alignment horizontal="center" vertical="center"/>
    </xf>
    <xf numFmtId="9" fontId="16" fillId="0" borderId="24" xfId="0" applyNumberFormat="1" applyFont="1" applyBorder="1" applyAlignment="1">
      <alignment horizontal="center" vertical="center"/>
    </xf>
    <xf numFmtId="9" fontId="16" fillId="0" borderId="25" xfId="0" applyNumberFormat="1" applyFont="1" applyBorder="1" applyAlignment="1">
      <alignment horizontal="center" vertical="center"/>
    </xf>
    <xf numFmtId="9" fontId="16" fillId="0" borderId="26" xfId="0" applyNumberFormat="1" applyFont="1" applyBorder="1" applyAlignment="1">
      <alignment horizontal="center" vertical="center"/>
    </xf>
    <xf numFmtId="164" fontId="16" fillId="3" borderId="0" xfId="0" applyNumberFormat="1" applyFont="1" applyFill="1" applyBorder="1" applyAlignment="1">
      <alignment horizontal="center" vertical="center"/>
    </xf>
    <xf numFmtId="0" fontId="16" fillId="2" borderId="6" xfId="0" applyFont="1" applyFill="1" applyBorder="1" applyAlignment="1">
      <alignment horizontal="center" vertical="center"/>
    </xf>
    <xf numFmtId="0" fontId="17" fillId="0" borderId="0" xfId="0" applyFont="1"/>
    <xf numFmtId="0" fontId="18" fillId="3" borderId="0" xfId="0" applyFont="1" applyFill="1" applyBorder="1" applyAlignment="1">
      <alignment horizontal="center" vertical="center"/>
    </xf>
    <xf numFmtId="0" fontId="18" fillId="0" borderId="6" xfId="0" applyFont="1" applyBorder="1" applyAlignment="1">
      <alignment horizontal="center" vertical="center"/>
    </xf>
    <xf numFmtId="4" fontId="1" fillId="2" borderId="18" xfId="0" applyNumberFormat="1" applyFont="1" applyFill="1" applyBorder="1" applyAlignment="1">
      <alignment horizontal="center" vertical="center"/>
    </xf>
    <xf numFmtId="4" fontId="1" fillId="0" borderId="0" xfId="0" applyNumberFormat="1" applyFont="1" applyBorder="1" applyAlignment="1">
      <alignment horizontal="center" vertical="center"/>
    </xf>
    <xf numFmtId="4" fontId="1" fillId="2" borderId="43" xfId="0" applyNumberFormat="1" applyFont="1" applyFill="1" applyBorder="1" applyAlignment="1">
      <alignment horizontal="center" vertical="center"/>
    </xf>
    <xf numFmtId="0" fontId="16" fillId="3" borderId="0" xfId="0" applyFont="1" applyFill="1" applyBorder="1" applyAlignment="1">
      <alignment horizontal="center" vertical="center"/>
    </xf>
    <xf numFmtId="0" fontId="16" fillId="0" borderId="6" xfId="0" applyFont="1" applyBorder="1" applyAlignment="1">
      <alignment horizontal="center"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11" fillId="0" borderId="29"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8" fillId="0" borderId="0" xfId="0" applyFont="1" applyAlignment="1">
      <alignment horizontal="left" vertical="top" wrapText="1"/>
    </xf>
    <xf numFmtId="0" fontId="13" fillId="3" borderId="83"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4" xfId="0" applyFont="1" applyFill="1" applyBorder="1" applyAlignment="1">
      <alignment horizontal="center" vertical="center"/>
    </xf>
  </cellXfs>
  <cellStyles count="1">
    <cellStyle name="Standard" xfId="0" builtinId="0"/>
  </cellStyles>
  <dxfs count="0"/>
  <tableStyles count="0" defaultTableStyle="TableStyleMedium9" defaultPivotStyle="PivotStyleLight16"/>
  <colors>
    <mruColors>
      <color rgb="FFA30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9323322" y="859971"/>
          <a:ext cx="1715033" cy="147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A1</a:t>
          </a:r>
        </a:p>
      </xdr:txBody>
    </xdr:sp>
    <xdr:clientData/>
  </xdr:twoCellAnchor>
  <xdr:twoCellAnchor>
    <xdr:from>
      <xdr:col>8</xdr:col>
      <xdr:colOff>530680</xdr:colOff>
      <xdr:row>2</xdr:row>
      <xdr:rowOff>462642</xdr:rowOff>
    </xdr:from>
    <xdr:to>
      <xdr:col>10</xdr:col>
      <xdr:colOff>762001</xdr:colOff>
      <xdr:row>2</xdr:row>
      <xdr:rowOff>1061356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9198430" y="1469571"/>
          <a:ext cx="1510392"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9323322" y="857250"/>
          <a:ext cx="1713672"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A2</a:t>
          </a:r>
        </a:p>
      </xdr:txBody>
    </xdr:sp>
    <xdr:clientData/>
  </xdr:twoCellAnchor>
  <xdr:twoCellAnchor>
    <xdr:from>
      <xdr:col>8</xdr:col>
      <xdr:colOff>653143</xdr:colOff>
      <xdr:row>2</xdr:row>
      <xdr:rowOff>449035</xdr:rowOff>
    </xdr:from>
    <xdr:to>
      <xdr:col>11</xdr:col>
      <xdr:colOff>-1</xdr:colOff>
      <xdr:row>2</xdr:row>
      <xdr:rowOff>1047749</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9320893" y="1449160"/>
          <a:ext cx="1509031"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7</xdr:col>
      <xdr:colOff>217712</xdr:colOff>
      <xdr:row>1</xdr:row>
      <xdr:rowOff>193221</xdr:rowOff>
    </xdr:from>
    <xdr:to>
      <xdr:col>11</xdr:col>
      <xdr:colOff>95250</xdr:colOff>
      <xdr:row>4</xdr:row>
      <xdr:rowOff>11206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8523512" y="898071"/>
          <a:ext cx="2401663" cy="1313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400" spc="-250" baseline="0">
              <a:solidFill>
                <a:schemeClr val="bg1">
                  <a:lumMod val="75000"/>
                </a:schemeClr>
              </a:solidFill>
              <a:latin typeface="Arial" panose="020B0604020202020204" pitchFamily="34" charset="0"/>
              <a:cs typeface="Arial" panose="020B0604020202020204" pitchFamily="34" charset="0"/>
            </a:rPr>
            <a:t>B/B1</a:t>
          </a:r>
        </a:p>
      </xdr:txBody>
    </xdr:sp>
    <xdr:clientData/>
  </xdr:twoCellAnchor>
  <xdr:twoCellAnchor>
    <xdr:from>
      <xdr:col>8</xdr:col>
      <xdr:colOff>612323</xdr:colOff>
      <xdr:row>2</xdr:row>
      <xdr:rowOff>449035</xdr:rowOff>
    </xdr:from>
    <xdr:to>
      <xdr:col>10</xdr:col>
      <xdr:colOff>843644</xdr:colOff>
      <xdr:row>2</xdr:row>
      <xdr:rowOff>1047749</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9280073" y="1449160"/>
          <a:ext cx="1507671"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2017</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9323322" y="857250"/>
          <a:ext cx="1713672"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B2</a:t>
          </a:r>
        </a:p>
      </xdr:txBody>
    </xdr:sp>
    <xdr:clientData/>
  </xdr:twoCellAnchor>
  <xdr:twoCellAnchor>
    <xdr:from>
      <xdr:col>8</xdr:col>
      <xdr:colOff>661146</xdr:colOff>
      <xdr:row>2</xdr:row>
      <xdr:rowOff>459441</xdr:rowOff>
    </xdr:from>
    <xdr:to>
      <xdr:col>11</xdr:col>
      <xdr:colOff>7203</xdr:colOff>
      <xdr:row>2</xdr:row>
      <xdr:rowOff>1065359</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9328896" y="1459566"/>
          <a:ext cx="1508232" cy="605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2017</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9323322" y="857250"/>
          <a:ext cx="1713672"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 </a:t>
          </a:r>
          <a:r>
            <a:rPr lang="de-AT" sz="6000">
              <a:solidFill>
                <a:schemeClr val="bg1">
                  <a:lumMod val="75000"/>
                </a:schemeClr>
              </a:solidFill>
              <a:latin typeface="Arial" panose="020B0604020202020204" pitchFamily="34" charset="0"/>
              <a:cs typeface="Arial" panose="020B0604020202020204" pitchFamily="34" charset="0"/>
            </a:rPr>
            <a:t> </a:t>
          </a:r>
          <a:r>
            <a:rPr lang="de-AT" sz="8800">
              <a:solidFill>
                <a:schemeClr val="bg1">
                  <a:lumMod val="75000"/>
                </a:schemeClr>
              </a:solidFill>
              <a:latin typeface="Arial" panose="020B0604020202020204" pitchFamily="34" charset="0"/>
              <a:cs typeface="Arial" panose="020B0604020202020204" pitchFamily="34" charset="0"/>
            </a:rPr>
            <a:t>C</a:t>
          </a:r>
        </a:p>
      </xdr:txBody>
    </xdr:sp>
    <xdr:clientData/>
  </xdr:twoCellAnchor>
  <xdr:twoCellAnchor>
    <xdr:from>
      <xdr:col>8</xdr:col>
      <xdr:colOff>544287</xdr:colOff>
      <xdr:row>2</xdr:row>
      <xdr:rowOff>503464</xdr:rowOff>
    </xdr:from>
    <xdr:to>
      <xdr:col>10</xdr:col>
      <xdr:colOff>775608</xdr:colOff>
      <xdr:row>3</xdr:row>
      <xdr:rowOff>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9212037" y="1503589"/>
          <a:ext cx="1507671" cy="60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2017</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8"/>
  <sheetViews>
    <sheetView showGridLines="0" tabSelected="1" view="pageBreakPreview" topLeftCell="A40" zoomScale="70" zoomScaleNormal="70" zoomScaleSheetLayoutView="70" zoomScalePageLayoutView="70" workbookViewId="0">
      <selection activeCell="B88" sqref="B88:K88"/>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3" ht="55.5" customHeight="1" thickBot="1" x14ac:dyDescent="0.25">
      <c r="B1" s="1" t="s">
        <v>0</v>
      </c>
    </row>
    <row r="2" spans="2:13" ht="23.25" customHeight="1" thickBot="1" x14ac:dyDescent="0.3">
      <c r="B2" s="13" t="s">
        <v>62</v>
      </c>
      <c r="C2" s="14"/>
      <c r="D2" s="15"/>
      <c r="E2" s="15"/>
      <c r="F2" s="15"/>
      <c r="G2" s="34"/>
      <c r="H2" s="34"/>
      <c r="I2" s="15"/>
      <c r="J2" s="34"/>
      <c r="K2" s="16"/>
    </row>
    <row r="3" spans="2:13" ht="87" customHeight="1" x14ac:dyDescent="0.2">
      <c r="B3" s="229" t="s">
        <v>100</v>
      </c>
      <c r="C3" s="230"/>
      <c r="D3" s="230"/>
      <c r="E3" s="72" t="s">
        <v>143</v>
      </c>
      <c r="F3" s="231" t="s">
        <v>127</v>
      </c>
      <c r="G3" s="232"/>
      <c r="H3" s="232"/>
      <c r="I3" s="232"/>
      <c r="J3" s="232"/>
      <c r="K3" s="233"/>
    </row>
    <row r="4" spans="2:13" ht="7.5" customHeight="1" thickBot="1" x14ac:dyDescent="0.25">
      <c r="B4" s="68"/>
      <c r="C4" s="69"/>
      <c r="D4" s="69"/>
      <c r="E4" s="70"/>
      <c r="F4" s="70"/>
      <c r="G4" s="70"/>
      <c r="H4" s="70"/>
      <c r="I4" s="70"/>
      <c r="J4" s="70"/>
      <c r="K4" s="71"/>
    </row>
    <row r="5" spans="2:13" s="83" customFormat="1" ht="18" customHeight="1" thickTop="1" x14ac:dyDescent="0.25">
      <c r="B5" s="78" t="s">
        <v>7</v>
      </c>
      <c r="C5" s="79"/>
      <c r="D5" s="79"/>
      <c r="E5" s="79"/>
      <c r="F5" s="79"/>
      <c r="G5" s="79"/>
      <c r="H5" s="237" t="s">
        <v>129</v>
      </c>
      <c r="I5" s="238"/>
      <c r="J5" s="235" t="s">
        <v>128</v>
      </c>
      <c r="K5" s="236"/>
    </row>
    <row r="6" spans="2:13" s="2" customFormat="1" ht="15" customHeight="1" x14ac:dyDescent="0.25">
      <c r="B6" s="3"/>
      <c r="C6" s="4"/>
      <c r="D6" s="4"/>
      <c r="E6" s="4"/>
      <c r="F6" s="164" t="s">
        <v>66</v>
      </c>
      <c r="G6" s="198" t="s">
        <v>102</v>
      </c>
      <c r="H6" s="87"/>
      <c r="I6" s="67" t="s">
        <v>68</v>
      </c>
      <c r="J6" s="35"/>
      <c r="K6" s="88" t="s">
        <v>67</v>
      </c>
    </row>
    <row r="7" spans="2:13" s="2" customFormat="1" ht="15" x14ac:dyDescent="0.25">
      <c r="B7" s="58" t="s">
        <v>41</v>
      </c>
      <c r="C7" s="5">
        <v>1</v>
      </c>
      <c r="D7" s="4" t="s">
        <v>53</v>
      </c>
      <c r="E7" s="4"/>
      <c r="F7" s="165"/>
      <c r="G7" s="199"/>
      <c r="H7" s="89" t="s">
        <v>96</v>
      </c>
      <c r="I7" s="20">
        <v>3728</v>
      </c>
      <c r="J7" s="36" t="s">
        <v>96</v>
      </c>
      <c r="K7" s="150">
        <v>4606</v>
      </c>
      <c r="M7" s="150"/>
    </row>
    <row r="8" spans="2:13" s="2" customFormat="1" ht="15" x14ac:dyDescent="0.25">
      <c r="B8" s="58" t="s">
        <v>0</v>
      </c>
      <c r="C8" s="5">
        <v>2</v>
      </c>
      <c r="D8" s="172" t="s">
        <v>54</v>
      </c>
      <c r="E8" s="172"/>
      <c r="F8" s="192">
        <v>0.3</v>
      </c>
      <c r="G8" s="200" t="s">
        <v>103</v>
      </c>
      <c r="H8" s="173" t="s">
        <v>96</v>
      </c>
      <c r="I8" s="126">
        <f>ROUND(I7*(1+F8),2)</f>
        <v>4846.3999999999996</v>
      </c>
      <c r="J8" s="174" t="s">
        <v>96</v>
      </c>
      <c r="K8" s="128">
        <f>ROUND(K7*(1+F8),2)</f>
        <v>5987.8</v>
      </c>
    </row>
    <row r="9" spans="2:13" s="2" customFormat="1" x14ac:dyDescent="0.25">
      <c r="B9" s="175"/>
      <c r="C9" s="38">
        <v>3</v>
      </c>
      <c r="D9" s="18" t="s">
        <v>5</v>
      </c>
      <c r="E9" s="18"/>
      <c r="F9" s="165">
        <v>4.33</v>
      </c>
      <c r="G9" s="201" t="s">
        <v>69</v>
      </c>
      <c r="H9" s="89" t="s">
        <v>96</v>
      </c>
      <c r="I9" s="20">
        <f>ROUND(I8/F9,2)</f>
        <v>1119.26</v>
      </c>
      <c r="J9" s="36" t="s">
        <v>96</v>
      </c>
      <c r="K9" s="150">
        <f>ROUND(K8/F9,2)</f>
        <v>1382.86</v>
      </c>
    </row>
    <row r="10" spans="2:13" s="2" customFormat="1" x14ac:dyDescent="0.25">
      <c r="B10" s="3" t="s">
        <v>0</v>
      </c>
      <c r="C10" s="5">
        <v>4</v>
      </c>
      <c r="D10" s="28" t="s">
        <v>98</v>
      </c>
      <c r="E10" s="28"/>
      <c r="F10" s="162">
        <v>40</v>
      </c>
      <c r="G10" s="202" t="s">
        <v>70</v>
      </c>
      <c r="H10" s="93" t="s">
        <v>96</v>
      </c>
      <c r="I10" s="75">
        <f>ROUND(I9/F10,2)</f>
        <v>27.98</v>
      </c>
      <c r="J10" s="74" t="s">
        <v>96</v>
      </c>
      <c r="K10" s="94">
        <f>ROUND(K9/F10,2)</f>
        <v>34.57</v>
      </c>
    </row>
    <row r="11" spans="2:13" s="2" customFormat="1" x14ac:dyDescent="0.25">
      <c r="B11" s="3" t="s">
        <v>0</v>
      </c>
      <c r="C11" s="5">
        <v>5</v>
      </c>
      <c r="D11" s="28"/>
      <c r="E11" s="28"/>
      <c r="F11" s="162"/>
      <c r="G11" s="202"/>
      <c r="H11" s="93"/>
      <c r="I11" s="75"/>
      <c r="J11" s="74"/>
      <c r="K11" s="94"/>
    </row>
    <row r="12" spans="2:13" s="2" customFormat="1" x14ac:dyDescent="0.25">
      <c r="B12" s="3" t="s">
        <v>0</v>
      </c>
      <c r="C12" s="5">
        <v>6</v>
      </c>
      <c r="D12" s="28" t="s">
        <v>1</v>
      </c>
      <c r="E12" s="28"/>
      <c r="F12" s="166">
        <v>0.21829999999999999</v>
      </c>
      <c r="G12" s="203" t="s">
        <v>71</v>
      </c>
      <c r="H12" s="93" t="s">
        <v>96</v>
      </c>
      <c r="I12" s="75">
        <f>ROUND($I$8*F12,2)</f>
        <v>1057.97</v>
      </c>
      <c r="J12" s="74" t="s">
        <v>96</v>
      </c>
      <c r="K12" s="94">
        <f>ROUND($K$8*F12,2)</f>
        <v>1307.1400000000001</v>
      </c>
    </row>
    <row r="13" spans="2:13" s="2" customFormat="1" x14ac:dyDescent="0.25">
      <c r="B13" s="3" t="s">
        <v>0</v>
      </c>
      <c r="C13" s="5">
        <v>7</v>
      </c>
      <c r="D13" s="28" t="s">
        <v>2</v>
      </c>
      <c r="E13" s="28"/>
      <c r="F13" s="166">
        <v>4.4999999999999998E-2</v>
      </c>
      <c r="G13" s="203" t="s">
        <v>72</v>
      </c>
      <c r="H13" s="93" t="s">
        <v>96</v>
      </c>
      <c r="I13" s="75">
        <f>ROUND($I$8*F13,2)</f>
        <v>218.09</v>
      </c>
      <c r="J13" s="74" t="s">
        <v>96</v>
      </c>
      <c r="K13" s="94">
        <f>ROUND($K$8*F13,2)</f>
        <v>269.45</v>
      </c>
    </row>
    <row r="14" spans="2:13" s="2" customFormat="1" x14ac:dyDescent="0.25">
      <c r="B14" s="3"/>
      <c r="C14" s="5">
        <v>8</v>
      </c>
      <c r="D14" s="28" t="s">
        <v>3</v>
      </c>
      <c r="E14" s="28"/>
      <c r="F14" s="166">
        <v>0.03</v>
      </c>
      <c r="G14" s="203" t="s">
        <v>73</v>
      </c>
      <c r="H14" s="93" t="s">
        <v>96</v>
      </c>
      <c r="I14" s="75">
        <f>ROUND($I$8*F14,2)</f>
        <v>145.38999999999999</v>
      </c>
      <c r="J14" s="74" t="s">
        <v>96</v>
      </c>
      <c r="K14" s="94">
        <f>ROUND($K$8*F14,2)</f>
        <v>179.63</v>
      </c>
    </row>
    <row r="15" spans="2:13" s="2" customFormat="1" x14ac:dyDescent="0.25">
      <c r="B15" s="3"/>
      <c r="C15" s="5">
        <v>9</v>
      </c>
      <c r="D15" s="28" t="s">
        <v>4</v>
      </c>
      <c r="E15" s="28"/>
      <c r="F15" s="166">
        <v>1.5299999999999999E-2</v>
      </c>
      <c r="G15" s="203" t="s">
        <v>74</v>
      </c>
      <c r="H15" s="93" t="s">
        <v>96</v>
      </c>
      <c r="I15" s="75">
        <f>ROUND($I$8*F15,2)</f>
        <v>74.150000000000006</v>
      </c>
      <c r="J15" s="74" t="s">
        <v>96</v>
      </c>
      <c r="K15" s="94">
        <f>ROUND($K$8*F15,2)</f>
        <v>91.61</v>
      </c>
    </row>
    <row r="16" spans="2:13" s="2" customFormat="1" x14ac:dyDescent="0.25">
      <c r="B16" s="3"/>
      <c r="C16" s="5">
        <v>10</v>
      </c>
      <c r="D16" s="31" t="s">
        <v>92</v>
      </c>
      <c r="E16" s="31"/>
      <c r="F16" s="176">
        <f>SUM(F12:F15)</f>
        <v>0.30859999999999999</v>
      </c>
      <c r="G16" s="204" t="s">
        <v>75</v>
      </c>
      <c r="H16" s="125" t="s">
        <v>96</v>
      </c>
      <c r="I16" s="132">
        <f>ROUND($I$8*F16,2)</f>
        <v>1495.6</v>
      </c>
      <c r="J16" s="127" t="s">
        <v>96</v>
      </c>
      <c r="K16" s="133">
        <f>ROUND($K$8*F16,2)</f>
        <v>1847.84</v>
      </c>
    </row>
    <row r="17" spans="2:11" s="2" customFormat="1" x14ac:dyDescent="0.25">
      <c r="B17" s="175" t="s">
        <v>55</v>
      </c>
      <c r="C17" s="18"/>
      <c r="D17" s="177" t="s">
        <v>94</v>
      </c>
      <c r="E17" s="178"/>
      <c r="F17" s="179"/>
      <c r="G17" s="205"/>
      <c r="H17" s="180"/>
      <c r="I17" s="181"/>
      <c r="J17" s="182"/>
      <c r="K17" s="183"/>
    </row>
    <row r="18" spans="2:11" s="2" customFormat="1" x14ac:dyDescent="0.25">
      <c r="B18" s="23" t="s">
        <v>56</v>
      </c>
      <c r="C18" s="5">
        <v>11</v>
      </c>
      <c r="D18" s="28" t="s">
        <v>92</v>
      </c>
      <c r="E18" s="28"/>
      <c r="F18" s="166">
        <f>F16-0.94%</f>
        <v>0.29919999999999997</v>
      </c>
      <c r="G18" s="203" t="s">
        <v>76</v>
      </c>
      <c r="H18" s="93" t="s">
        <v>96</v>
      </c>
      <c r="I18" s="75">
        <f>ROUND($I$8*F18,2)</f>
        <v>1450.04</v>
      </c>
      <c r="J18" s="74" t="s">
        <v>96</v>
      </c>
      <c r="K18" s="94">
        <f>ROUND($K$8*F18,2)</f>
        <v>1791.55</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77</v>
      </c>
      <c r="H20" s="121" t="s">
        <v>96</v>
      </c>
      <c r="I20" s="52">
        <f>ROUND((I8+I18)*2,2)</f>
        <v>12592.88</v>
      </c>
      <c r="J20" s="51" t="s">
        <v>96</v>
      </c>
      <c r="K20" s="122">
        <f>ROUND((K8+K18)*2,2)</f>
        <v>15558.7</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99</v>
      </c>
      <c r="E22" s="64"/>
      <c r="F22" s="161"/>
      <c r="G22" s="209" t="s">
        <v>106</v>
      </c>
      <c r="H22" s="123"/>
      <c r="I22" s="66">
        <f>ROUND(((I8+I16)*12+I20)/12,2)</f>
        <v>7391.41</v>
      </c>
      <c r="J22" s="65"/>
      <c r="K22" s="124">
        <f>ROUND(((K8+K16)*12+K20)/12,2)</f>
        <v>9132.2000000000007</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78</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104</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v>19</v>
      </c>
      <c r="D29" s="28" t="s">
        <v>58</v>
      </c>
      <c r="E29" s="28"/>
      <c r="F29" s="162">
        <v>13</v>
      </c>
      <c r="G29" s="202"/>
      <c r="H29" s="93"/>
      <c r="I29" s="75">
        <f>F29</f>
        <v>13</v>
      </c>
      <c r="J29" s="74"/>
      <c r="K29" s="94">
        <f>F29</f>
        <v>13</v>
      </c>
    </row>
    <row r="30" spans="2:11" s="2" customFormat="1" ht="15" x14ac:dyDescent="0.25">
      <c r="B30" s="3"/>
      <c r="C30" s="5">
        <v>20</v>
      </c>
      <c r="D30" s="29" t="s">
        <v>14</v>
      </c>
      <c r="E30" s="29"/>
      <c r="F30" s="163"/>
      <c r="G30" s="202" t="s">
        <v>79</v>
      </c>
      <c r="H30" s="93"/>
      <c r="I30" s="76">
        <f>ROUND(I27-I28-I29,2)</f>
        <v>210</v>
      </c>
      <c r="J30" s="74"/>
      <c r="K30" s="95">
        <f>ROUND(K27-K28-K29,2)</f>
        <v>210</v>
      </c>
    </row>
    <row r="31" spans="2:11" s="2" customFormat="1" ht="9" customHeight="1" x14ac:dyDescent="0.25">
      <c r="B31" s="3"/>
      <c r="C31" s="4"/>
      <c r="D31" s="31"/>
      <c r="E31" s="31"/>
      <c r="F31" s="157"/>
      <c r="G31" s="204"/>
      <c r="H31" s="125"/>
      <c r="I31" s="132"/>
      <c r="J31" s="127"/>
      <c r="K31" s="133"/>
    </row>
    <row r="32" spans="2:11" s="2" customFormat="1" x14ac:dyDescent="0.25">
      <c r="B32" s="3" t="s">
        <v>15</v>
      </c>
      <c r="C32" s="5">
        <v>21</v>
      </c>
      <c r="D32" s="32" t="s">
        <v>16</v>
      </c>
      <c r="E32" s="32"/>
      <c r="F32" s="194">
        <v>8</v>
      </c>
      <c r="G32" s="210"/>
      <c r="H32" s="134"/>
      <c r="I32" s="135">
        <f>F32</f>
        <v>8</v>
      </c>
      <c r="J32" s="136"/>
      <c r="K32" s="137">
        <f>F32</f>
        <v>8</v>
      </c>
    </row>
    <row r="33" spans="2:11" s="2" customFormat="1" x14ac:dyDescent="0.25">
      <c r="B33" s="3"/>
      <c r="C33" s="5">
        <v>22</v>
      </c>
      <c r="D33" s="28" t="s">
        <v>43</v>
      </c>
      <c r="E33" s="28"/>
      <c r="F33" s="162"/>
      <c r="G33" s="202" t="s">
        <v>80</v>
      </c>
      <c r="H33" s="93"/>
      <c r="I33" s="75">
        <f>ROUND(I30*I32,2)</f>
        <v>1680</v>
      </c>
      <c r="J33" s="74"/>
      <c r="K33" s="94">
        <f>ROUND(K30*K32,2)</f>
        <v>1680</v>
      </c>
    </row>
    <row r="34" spans="2:11" s="2" customFormat="1" ht="15.75" thickBot="1" x14ac:dyDescent="0.3">
      <c r="B34" s="3"/>
      <c r="C34" s="5">
        <v>23</v>
      </c>
      <c r="D34" s="28" t="s">
        <v>44</v>
      </c>
      <c r="E34" s="31"/>
      <c r="F34" s="157"/>
      <c r="G34" s="204" t="s">
        <v>81</v>
      </c>
      <c r="H34" s="125"/>
      <c r="I34" s="126">
        <f>ROUND(I33/12,2)</f>
        <v>140</v>
      </c>
      <c r="J34" s="127"/>
      <c r="K34" s="128">
        <f>ROUND(K30/K24*30.4167*8,2)</f>
        <v>140</v>
      </c>
    </row>
    <row r="35" spans="2:11" s="2" customFormat="1" ht="12.75" customHeight="1" thickBot="1" x14ac:dyDescent="0.3">
      <c r="B35" s="3"/>
      <c r="C35" s="5"/>
      <c r="D35" s="31"/>
      <c r="E35" s="12" t="s">
        <v>95</v>
      </c>
      <c r="F35" s="152" t="s">
        <v>64</v>
      </c>
      <c r="G35" s="211"/>
      <c r="H35" s="129"/>
      <c r="I35" s="119"/>
      <c r="J35" s="130"/>
      <c r="K35" s="120"/>
    </row>
    <row r="36" spans="2:11" s="2" customFormat="1" x14ac:dyDescent="0.25">
      <c r="B36" s="3" t="s">
        <v>17</v>
      </c>
      <c r="C36" s="5">
        <v>24</v>
      </c>
      <c r="D36" s="32" t="s">
        <v>65</v>
      </c>
      <c r="E36" s="131">
        <v>20</v>
      </c>
      <c r="F36" s="194">
        <v>20</v>
      </c>
      <c r="G36" s="203" t="s">
        <v>107</v>
      </c>
      <c r="H36" s="93"/>
      <c r="I36" s="75">
        <f>ROUND(F36*$I$32,2)</f>
        <v>160</v>
      </c>
      <c r="J36" s="74"/>
      <c r="K36" s="94">
        <f t="shared" ref="K36:K42" si="0">ROUND(F36*$K$32,2)</f>
        <v>160</v>
      </c>
    </row>
    <row r="37" spans="2:11" s="2" customFormat="1" x14ac:dyDescent="0.25">
      <c r="B37" s="17" t="s">
        <v>42</v>
      </c>
      <c r="C37" s="5">
        <v>25</v>
      </c>
      <c r="D37" s="28" t="s">
        <v>18</v>
      </c>
      <c r="E37" s="30">
        <v>2</v>
      </c>
      <c r="F37" s="193">
        <v>2</v>
      </c>
      <c r="G37" s="203" t="s">
        <v>108</v>
      </c>
      <c r="H37" s="93"/>
      <c r="I37" s="75">
        <f t="shared" ref="I37:I42" si="1">ROUND(F37*$I$32,2)</f>
        <v>16</v>
      </c>
      <c r="J37" s="74"/>
      <c r="K37" s="94">
        <f t="shared" si="0"/>
        <v>16</v>
      </c>
    </row>
    <row r="38" spans="2:11" s="2" customFormat="1" x14ac:dyDescent="0.25">
      <c r="B38" s="3"/>
      <c r="C38" s="5">
        <v>26</v>
      </c>
      <c r="D38" s="28" t="s">
        <v>19</v>
      </c>
      <c r="E38" s="30">
        <v>4</v>
      </c>
      <c r="F38" s="193">
        <v>4</v>
      </c>
      <c r="G38" s="203" t="s">
        <v>109</v>
      </c>
      <c r="H38" s="93"/>
      <c r="I38" s="75">
        <f t="shared" si="1"/>
        <v>32</v>
      </c>
      <c r="J38" s="74"/>
      <c r="K38" s="94">
        <f t="shared" si="0"/>
        <v>32</v>
      </c>
    </row>
    <row r="39" spans="2:11" s="2" customFormat="1" x14ac:dyDescent="0.25">
      <c r="B39" s="3"/>
      <c r="C39" s="5">
        <v>27</v>
      </c>
      <c r="D39" s="28" t="s">
        <v>20</v>
      </c>
      <c r="E39" s="30">
        <v>20</v>
      </c>
      <c r="F39" s="193">
        <v>20</v>
      </c>
      <c r="G39" s="203" t="s">
        <v>110</v>
      </c>
      <c r="H39" s="93"/>
      <c r="I39" s="75">
        <f t="shared" si="1"/>
        <v>160</v>
      </c>
      <c r="J39" s="74"/>
      <c r="K39" s="94">
        <f t="shared" si="0"/>
        <v>160</v>
      </c>
    </row>
    <row r="40" spans="2:11" s="2" customFormat="1" x14ac:dyDescent="0.25">
      <c r="B40" s="3"/>
      <c r="C40" s="5">
        <v>28</v>
      </c>
      <c r="D40" s="28" t="s">
        <v>114</v>
      </c>
      <c r="E40" s="30">
        <v>5</v>
      </c>
      <c r="F40" s="193">
        <v>5</v>
      </c>
      <c r="G40" s="203" t="s">
        <v>111</v>
      </c>
      <c r="H40" s="93"/>
      <c r="I40" s="75">
        <f t="shared" si="1"/>
        <v>40</v>
      </c>
      <c r="J40" s="74"/>
      <c r="K40" s="94">
        <f t="shared" si="0"/>
        <v>40</v>
      </c>
    </row>
    <row r="41" spans="2:11" s="2" customFormat="1" x14ac:dyDescent="0.25">
      <c r="B41" s="3"/>
      <c r="C41" s="5">
        <v>29</v>
      </c>
      <c r="D41" s="28" t="s">
        <v>21</v>
      </c>
      <c r="E41" s="30">
        <v>10</v>
      </c>
      <c r="F41" s="193">
        <v>10</v>
      </c>
      <c r="G41" s="203" t="s">
        <v>112</v>
      </c>
      <c r="H41" s="93"/>
      <c r="I41" s="75">
        <f t="shared" si="1"/>
        <v>80</v>
      </c>
      <c r="J41" s="74"/>
      <c r="K41" s="94">
        <f t="shared" si="0"/>
        <v>80</v>
      </c>
    </row>
    <row r="42" spans="2:11" s="2" customFormat="1" x14ac:dyDescent="0.25">
      <c r="B42" s="3"/>
      <c r="C42" s="5">
        <v>30</v>
      </c>
      <c r="D42" s="28" t="s">
        <v>25</v>
      </c>
      <c r="E42" s="30">
        <v>30</v>
      </c>
      <c r="F42" s="193">
        <v>30</v>
      </c>
      <c r="G42" s="203" t="s">
        <v>113</v>
      </c>
      <c r="H42" s="93"/>
      <c r="I42" s="75">
        <f t="shared" si="1"/>
        <v>240</v>
      </c>
      <c r="J42" s="74"/>
      <c r="K42" s="94">
        <f t="shared" si="0"/>
        <v>240</v>
      </c>
    </row>
    <row r="43" spans="2:11" s="2" customFormat="1" ht="15" x14ac:dyDescent="0.25">
      <c r="B43" s="3"/>
      <c r="C43" s="5">
        <v>31</v>
      </c>
      <c r="D43" s="28" t="s">
        <v>46</v>
      </c>
      <c r="E43" s="28"/>
      <c r="F43" s="156">
        <f>I43/I33</f>
        <v>0.43333333333333335</v>
      </c>
      <c r="G43" s="203" t="s">
        <v>93</v>
      </c>
      <c r="H43" s="93"/>
      <c r="I43" s="75">
        <f>ROUND(SUM(I36:I42),2)</f>
        <v>728</v>
      </c>
      <c r="J43" s="74"/>
      <c r="K43" s="94">
        <f>ROUND(SUM(K36:K42),2)</f>
        <v>728</v>
      </c>
    </row>
    <row r="44" spans="2:11" s="2" customFormat="1" ht="15" x14ac:dyDescent="0.25">
      <c r="B44" s="3"/>
      <c r="C44" s="5">
        <v>32</v>
      </c>
      <c r="D44" s="28" t="s">
        <v>47</v>
      </c>
      <c r="E44" s="28"/>
      <c r="F44" s="156">
        <f>F43</f>
        <v>0.43333333333333335</v>
      </c>
      <c r="G44" s="203" t="s">
        <v>105</v>
      </c>
      <c r="H44" s="93"/>
      <c r="I44" s="76">
        <f>ROUND(F44*I34,2)</f>
        <v>60.67</v>
      </c>
      <c r="J44" s="74"/>
      <c r="K44" s="95">
        <f>ROUND(F44*K34,2)</f>
        <v>60.67</v>
      </c>
    </row>
    <row r="45" spans="2:11" s="2" customFormat="1" x14ac:dyDescent="0.25">
      <c r="B45" s="3"/>
      <c r="C45" s="4"/>
      <c r="D45" s="31"/>
      <c r="E45" s="31"/>
      <c r="F45" s="157"/>
      <c r="G45" s="204"/>
      <c r="H45" s="138"/>
      <c r="I45" s="132"/>
      <c r="J45" s="139"/>
      <c r="K45" s="133"/>
    </row>
    <row r="46" spans="2:11" s="2" customFormat="1" x14ac:dyDescent="0.25">
      <c r="B46" s="3" t="s">
        <v>22</v>
      </c>
      <c r="C46" s="5">
        <v>33</v>
      </c>
      <c r="D46" s="32" t="s">
        <v>23</v>
      </c>
      <c r="E46" s="32"/>
      <c r="F46" s="158"/>
      <c r="G46" s="210" t="s">
        <v>82</v>
      </c>
      <c r="H46" s="134"/>
      <c r="I46" s="135">
        <f>ROUND(I33-I43,2)</f>
        <v>952</v>
      </c>
      <c r="J46" s="136"/>
      <c r="K46" s="140">
        <f>ROUND(K33-K43,2)</f>
        <v>952</v>
      </c>
    </row>
    <row r="47" spans="2:11" s="2" customFormat="1" ht="14.25" customHeight="1" x14ac:dyDescent="0.25">
      <c r="B47" s="3" t="s">
        <v>0</v>
      </c>
      <c r="C47" s="5">
        <v>34</v>
      </c>
      <c r="D47" s="4" t="s">
        <v>45</v>
      </c>
      <c r="E47" s="4"/>
      <c r="F47" s="159"/>
      <c r="G47" s="198" t="s">
        <v>83</v>
      </c>
      <c r="H47" s="91"/>
      <c r="I47" s="21">
        <f>ROUND(I34-I44,2)</f>
        <v>79.33</v>
      </c>
      <c r="J47" s="37"/>
      <c r="K47" s="96">
        <f>ROUND(K34-K44,2)</f>
        <v>79.33</v>
      </c>
    </row>
    <row r="48" spans="2:11" s="2" customFormat="1" ht="18.75" customHeight="1" x14ac:dyDescent="0.25">
      <c r="B48" s="187" t="s">
        <v>24</v>
      </c>
      <c r="C48" s="188">
        <v>35</v>
      </c>
      <c r="D48" s="189" t="s">
        <v>48</v>
      </c>
      <c r="E48" s="190"/>
      <c r="F48" s="191"/>
      <c r="G48" s="212" t="s">
        <v>84</v>
      </c>
      <c r="H48" s="110" t="s">
        <v>96</v>
      </c>
      <c r="I48" s="107">
        <f>ROUND(I22/I47,2)</f>
        <v>93.17</v>
      </c>
      <c r="J48" s="111" t="s">
        <v>96</v>
      </c>
      <c r="K48" s="109">
        <f>ROUND(K22/K47,2)</f>
        <v>115.12</v>
      </c>
    </row>
    <row r="49" spans="2:14" s="2" customFormat="1" ht="6" customHeight="1" x14ac:dyDescent="0.25">
      <c r="B49" s="3"/>
      <c r="C49" s="4"/>
      <c r="D49" s="4"/>
      <c r="E49" s="4"/>
      <c r="F49" s="5"/>
      <c r="G49" s="40"/>
      <c r="H49" s="112"/>
      <c r="I49" s="57"/>
      <c r="J49" s="40"/>
      <c r="K49" s="90"/>
    </row>
    <row r="50" spans="2:14" s="2" customFormat="1" ht="6.75" customHeight="1" x14ac:dyDescent="0.25">
      <c r="B50" s="3"/>
      <c r="C50" s="4"/>
      <c r="D50" s="4"/>
      <c r="E50" s="4"/>
      <c r="F50" s="5"/>
      <c r="G50" s="40"/>
      <c r="H50" s="112"/>
      <c r="I50" s="57"/>
      <c r="J50" s="40"/>
      <c r="K50" s="90"/>
    </row>
    <row r="51" spans="2:14" s="83" customFormat="1" ht="16.5" customHeight="1" x14ac:dyDescent="0.25">
      <c r="B51" s="78" t="s">
        <v>49</v>
      </c>
      <c r="C51" s="84"/>
      <c r="D51" s="79"/>
      <c r="E51" s="79"/>
      <c r="F51" s="85"/>
      <c r="G51" s="85"/>
      <c r="H51" s="113"/>
      <c r="I51" s="86"/>
      <c r="J51" s="85"/>
      <c r="K51" s="103"/>
    </row>
    <row r="52" spans="2:14" s="2" customFormat="1" ht="5.25" customHeight="1" x14ac:dyDescent="0.25">
      <c r="B52" s="3"/>
      <c r="C52" s="4"/>
      <c r="D52" s="4"/>
      <c r="E52" s="4"/>
      <c r="F52" s="5"/>
      <c r="G52" s="40"/>
      <c r="H52" s="112"/>
      <c r="I52" s="57"/>
      <c r="J52" s="40"/>
      <c r="K52" s="90"/>
    </row>
    <row r="53" spans="2:14" s="2" customFormat="1" ht="15.75" thickBot="1" x14ac:dyDescent="0.3">
      <c r="B53" s="58" t="s">
        <v>26</v>
      </c>
      <c r="C53" s="8"/>
      <c r="D53" s="8" t="s">
        <v>0</v>
      </c>
      <c r="E53" s="7"/>
      <c r="F53" s="59"/>
      <c r="G53" s="60"/>
      <c r="H53" s="114"/>
      <c r="I53" s="100" t="s">
        <v>0</v>
      </c>
      <c r="J53" s="99"/>
      <c r="K53" s="96" t="s">
        <v>0</v>
      </c>
    </row>
    <row r="54" spans="2:14" s="2" customFormat="1" ht="15" thickBot="1" x14ac:dyDescent="0.3">
      <c r="B54" s="9" t="s">
        <v>27</v>
      </c>
      <c r="C54" s="4"/>
      <c r="D54" s="6"/>
      <c r="E54" s="12" t="s">
        <v>95</v>
      </c>
      <c r="F54" s="152" t="s">
        <v>63</v>
      </c>
      <c r="G54" s="41"/>
      <c r="H54" s="116"/>
      <c r="I54" s="22"/>
      <c r="J54" s="117"/>
      <c r="K54" s="118"/>
    </row>
    <row r="55" spans="2:14" s="2" customFormat="1" x14ac:dyDescent="0.25">
      <c r="B55" s="3"/>
      <c r="C55" s="4">
        <v>36</v>
      </c>
      <c r="D55" s="4" t="s">
        <v>97</v>
      </c>
      <c r="E55" s="11">
        <v>7.0000000000000007E-2</v>
      </c>
      <c r="F55" s="195">
        <v>7.0000000000000007E-2</v>
      </c>
      <c r="G55" s="11"/>
      <c r="H55" s="101"/>
      <c r="I55" s="19"/>
      <c r="J55" s="43"/>
      <c r="K55" s="90"/>
      <c r="N55" s="10"/>
    </row>
    <row r="56" spans="2:14" s="2" customFormat="1" x14ac:dyDescent="0.25">
      <c r="B56" s="3"/>
      <c r="C56" s="4">
        <v>37</v>
      </c>
      <c r="D56" s="28" t="s">
        <v>33</v>
      </c>
      <c r="E56" s="24">
        <v>0.15</v>
      </c>
      <c r="F56" s="196">
        <v>0.15</v>
      </c>
      <c r="G56" s="24"/>
      <c r="H56" s="101"/>
      <c r="I56" s="19"/>
      <c r="J56" s="43"/>
      <c r="K56" s="90"/>
    </row>
    <row r="57" spans="2:14" s="2" customFormat="1" x14ac:dyDescent="0.25">
      <c r="B57" s="3"/>
      <c r="C57" s="4">
        <v>38</v>
      </c>
      <c r="D57" s="28" t="s">
        <v>28</v>
      </c>
      <c r="E57" s="24">
        <v>0.05</v>
      </c>
      <c r="F57" s="196">
        <v>0.05</v>
      </c>
      <c r="G57" s="24"/>
      <c r="H57" s="101"/>
      <c r="I57" s="19"/>
      <c r="J57" s="43"/>
      <c r="K57" s="90"/>
    </row>
    <row r="58" spans="2:14" s="2" customFormat="1" x14ac:dyDescent="0.25">
      <c r="B58" s="3"/>
      <c r="C58" s="4">
        <v>39</v>
      </c>
      <c r="D58" s="28" t="s">
        <v>29</v>
      </c>
      <c r="E58" s="24">
        <v>0.08</v>
      </c>
      <c r="F58" s="196">
        <v>0.08</v>
      </c>
      <c r="G58" s="24"/>
      <c r="H58" s="101"/>
      <c r="I58" s="19"/>
      <c r="J58" s="43"/>
      <c r="K58" s="90"/>
    </row>
    <row r="59" spans="2:14" s="2" customFormat="1" x14ac:dyDescent="0.25">
      <c r="B59" s="3"/>
      <c r="C59" s="4">
        <v>40</v>
      </c>
      <c r="D59" s="28" t="s">
        <v>30</v>
      </c>
      <c r="E59" s="24">
        <v>0.1</v>
      </c>
      <c r="F59" s="196">
        <v>0.1</v>
      </c>
      <c r="G59" s="24"/>
      <c r="H59" s="101"/>
      <c r="I59" s="19"/>
      <c r="J59" s="43"/>
      <c r="K59" s="90"/>
    </row>
    <row r="60" spans="2:14" s="2" customFormat="1" x14ac:dyDescent="0.25">
      <c r="B60" s="3"/>
      <c r="C60" s="4">
        <v>41</v>
      </c>
      <c r="D60" s="28" t="s">
        <v>59</v>
      </c>
      <c r="E60" s="24">
        <v>0.05</v>
      </c>
      <c r="F60" s="196">
        <v>0.05</v>
      </c>
      <c r="G60" s="24"/>
      <c r="H60" s="101"/>
      <c r="I60" s="19"/>
      <c r="J60" s="43"/>
      <c r="K60" s="90"/>
    </row>
    <row r="61" spans="2:14" s="2" customFormat="1" x14ac:dyDescent="0.25">
      <c r="B61" s="3"/>
      <c r="C61" s="4">
        <v>42</v>
      </c>
      <c r="D61" s="28" t="s">
        <v>31</v>
      </c>
      <c r="E61" s="24">
        <v>0.01</v>
      </c>
      <c r="F61" s="196">
        <v>0.01</v>
      </c>
      <c r="G61" s="24"/>
      <c r="H61" s="101"/>
      <c r="I61" s="19"/>
      <c r="J61" s="43"/>
      <c r="K61" s="90"/>
    </row>
    <row r="62" spans="2:14" s="2" customFormat="1" x14ac:dyDescent="0.25">
      <c r="B62" s="3"/>
      <c r="C62" s="4">
        <v>43</v>
      </c>
      <c r="D62" s="28" t="s">
        <v>34</v>
      </c>
      <c r="E62" s="24">
        <v>0.02</v>
      </c>
      <c r="F62" s="196">
        <v>0.02</v>
      </c>
      <c r="G62" s="24"/>
      <c r="H62" s="101"/>
      <c r="I62" s="19"/>
      <c r="J62" s="43"/>
      <c r="K62" s="90"/>
    </row>
    <row r="63" spans="2:14" s="2" customFormat="1" x14ac:dyDescent="0.25">
      <c r="B63" s="3"/>
      <c r="C63" s="4">
        <v>44</v>
      </c>
      <c r="D63" s="28" t="s">
        <v>35</v>
      </c>
      <c r="E63" s="24">
        <v>0.02</v>
      </c>
      <c r="F63" s="196">
        <v>0.02</v>
      </c>
      <c r="G63" s="24"/>
      <c r="H63" s="101"/>
      <c r="I63" s="19"/>
      <c r="J63" s="43"/>
      <c r="K63" s="90"/>
    </row>
    <row r="64" spans="2:14" s="2" customFormat="1" x14ac:dyDescent="0.25">
      <c r="B64" s="3"/>
      <c r="C64" s="4">
        <v>45</v>
      </c>
      <c r="D64" s="28" t="s">
        <v>36</v>
      </c>
      <c r="E64" s="24">
        <v>0.01</v>
      </c>
      <c r="F64" s="196">
        <v>0.01</v>
      </c>
      <c r="G64" s="24"/>
      <c r="H64" s="101"/>
      <c r="I64" s="19"/>
      <c r="J64" s="43"/>
      <c r="K64" s="90"/>
    </row>
    <row r="65" spans="2:17" s="2" customFormat="1" x14ac:dyDescent="0.25">
      <c r="B65" s="3"/>
      <c r="C65" s="4">
        <v>46</v>
      </c>
      <c r="D65" s="28" t="s">
        <v>32</v>
      </c>
      <c r="E65" s="24">
        <v>0.02</v>
      </c>
      <c r="F65" s="196">
        <v>0.02</v>
      </c>
      <c r="G65" s="24"/>
      <c r="H65" s="101"/>
      <c r="I65" s="19"/>
      <c r="J65" s="43"/>
      <c r="K65" s="90"/>
    </row>
    <row r="66" spans="2:17" s="2" customFormat="1" x14ac:dyDescent="0.25">
      <c r="B66" s="3"/>
      <c r="C66" s="4">
        <v>47</v>
      </c>
      <c r="D66" s="28" t="s">
        <v>37</v>
      </c>
      <c r="E66" s="24">
        <v>0.02</v>
      </c>
      <c r="F66" s="196">
        <v>0.02</v>
      </c>
      <c r="G66" s="24"/>
      <c r="H66" s="101"/>
      <c r="I66" s="19"/>
      <c r="J66" s="43"/>
      <c r="K66" s="90"/>
    </row>
    <row r="67" spans="2:17" s="2" customFormat="1" x14ac:dyDescent="0.25">
      <c r="B67" s="9" t="s">
        <v>116</v>
      </c>
      <c r="C67" s="4">
        <v>48</v>
      </c>
      <c r="D67" s="28" t="s">
        <v>117</v>
      </c>
      <c r="E67" s="24">
        <v>0.15</v>
      </c>
      <c r="F67" s="196">
        <v>0.15</v>
      </c>
      <c r="G67" s="77"/>
      <c r="H67" s="115"/>
      <c r="I67" s="19"/>
      <c r="J67" s="42"/>
      <c r="K67" s="90"/>
    </row>
    <row r="68" spans="2:17" s="2" customFormat="1" ht="15" x14ac:dyDescent="0.25">
      <c r="B68" s="3"/>
      <c r="C68" s="4">
        <v>49</v>
      </c>
      <c r="D68" s="53" t="s">
        <v>50</v>
      </c>
      <c r="E68" s="54">
        <f>SUM(E55:E67)</f>
        <v>0.75000000000000022</v>
      </c>
      <c r="F68" s="153">
        <f>SUM(F55:F67)</f>
        <v>0.75000000000000022</v>
      </c>
      <c r="G68" s="213" t="s">
        <v>85</v>
      </c>
      <c r="H68" s="170" t="s">
        <v>96</v>
      </c>
      <c r="I68" s="56">
        <f>ROUND(F68*I48,2)</f>
        <v>69.88</v>
      </c>
      <c r="J68" s="55"/>
      <c r="K68" s="171">
        <f>ROUND(F68*K48,2)</f>
        <v>86.34</v>
      </c>
    </row>
    <row r="69" spans="2:17" s="2" customFormat="1" ht="5.25" customHeight="1" x14ac:dyDescent="0.25">
      <c r="B69" s="3"/>
      <c r="C69" s="4"/>
      <c r="D69" s="18"/>
      <c r="E69" s="44"/>
      <c r="F69" s="44"/>
      <c r="G69" s="214"/>
      <c r="H69" s="101"/>
      <c r="I69" s="57"/>
      <c r="J69" s="11"/>
      <c r="K69" s="90"/>
    </row>
    <row r="70" spans="2:17" s="2" customFormat="1" ht="15" x14ac:dyDescent="0.25">
      <c r="B70" s="58" t="s">
        <v>40</v>
      </c>
      <c r="C70" s="8"/>
      <c r="D70" s="8" t="s">
        <v>0</v>
      </c>
      <c r="E70" s="184"/>
      <c r="F70" s="184"/>
      <c r="G70" s="215"/>
      <c r="H70" s="101"/>
      <c r="I70" s="100" t="s">
        <v>0</v>
      </c>
      <c r="J70" s="11"/>
      <c r="K70" s="96" t="s">
        <v>0</v>
      </c>
    </row>
    <row r="71" spans="2:17" s="2" customFormat="1" x14ac:dyDescent="0.25">
      <c r="B71" s="175"/>
      <c r="C71" s="18">
        <v>50</v>
      </c>
      <c r="D71" s="18" t="s">
        <v>38</v>
      </c>
      <c r="E71" s="44">
        <v>0.05</v>
      </c>
      <c r="F71" s="197">
        <v>0.05</v>
      </c>
      <c r="G71" s="214"/>
      <c r="H71" s="185"/>
      <c r="I71" s="20"/>
      <c r="J71" s="186"/>
      <c r="K71" s="150"/>
    </row>
    <row r="72" spans="2:17" s="2" customFormat="1" x14ac:dyDescent="0.25">
      <c r="B72" s="3"/>
      <c r="C72" s="4">
        <v>51</v>
      </c>
      <c r="D72" s="28" t="s">
        <v>115</v>
      </c>
      <c r="E72" s="24">
        <v>0.05</v>
      </c>
      <c r="F72" s="196">
        <v>0.05</v>
      </c>
      <c r="G72" s="216"/>
      <c r="H72" s="101"/>
      <c r="I72" s="19"/>
      <c r="J72" s="43"/>
      <c r="K72" s="90"/>
      <c r="Q72" s="2" t="s">
        <v>0</v>
      </c>
    </row>
    <row r="73" spans="2:17" s="2" customFormat="1" x14ac:dyDescent="0.25">
      <c r="B73" s="3"/>
      <c r="C73" s="4">
        <v>52</v>
      </c>
      <c r="D73" s="28" t="s">
        <v>39</v>
      </c>
      <c r="E73" s="24">
        <v>0.04</v>
      </c>
      <c r="F73" s="196">
        <v>0.04</v>
      </c>
      <c r="G73" s="216"/>
      <c r="H73" s="101"/>
      <c r="I73" s="19"/>
      <c r="J73" s="43"/>
      <c r="K73" s="90"/>
    </row>
    <row r="74" spans="2:17" s="2" customFormat="1" ht="5.25" customHeight="1" x14ac:dyDescent="0.25">
      <c r="B74" s="3"/>
      <c r="C74" s="4"/>
      <c r="D74" s="31"/>
      <c r="E74" s="141"/>
      <c r="F74" s="154"/>
      <c r="G74" s="217"/>
      <c r="H74" s="101"/>
      <c r="I74" s="19"/>
      <c r="J74" s="43"/>
      <c r="K74" s="90"/>
    </row>
    <row r="75" spans="2:17" s="2" customFormat="1" ht="15" x14ac:dyDescent="0.25">
      <c r="B75" s="3"/>
      <c r="C75" s="4">
        <v>53</v>
      </c>
      <c r="D75" s="144" t="s">
        <v>51</v>
      </c>
      <c r="E75" s="145">
        <f>SUM(E71:E74)</f>
        <v>0.14000000000000001</v>
      </c>
      <c r="F75" s="155">
        <f>SUM(F71:F74)</f>
        <v>0.14000000000000001</v>
      </c>
      <c r="G75" s="218" t="s">
        <v>86</v>
      </c>
      <c r="H75" s="146" t="s">
        <v>96</v>
      </c>
      <c r="I75" s="147">
        <f>ROUND(F75*I48,2)</f>
        <v>13.04</v>
      </c>
      <c r="J75" s="148"/>
      <c r="K75" s="149">
        <f>ROUND(F75*K48,2)</f>
        <v>16.12</v>
      </c>
    </row>
    <row r="76" spans="2:17" s="2" customFormat="1" ht="6.75" customHeight="1" x14ac:dyDescent="0.25">
      <c r="B76" s="3"/>
      <c r="C76" s="4"/>
      <c r="D76" s="31"/>
      <c r="E76" s="141"/>
      <c r="F76" s="154"/>
      <c r="G76" s="217"/>
      <c r="H76" s="142"/>
      <c r="I76" s="132"/>
      <c r="J76" s="143"/>
      <c r="K76" s="133"/>
    </row>
    <row r="77" spans="2:17" s="2" customFormat="1" ht="15" x14ac:dyDescent="0.25">
      <c r="B77" s="3"/>
      <c r="C77" s="4">
        <v>54</v>
      </c>
      <c r="D77" s="144" t="s">
        <v>52</v>
      </c>
      <c r="E77" s="145">
        <f>E75+E68</f>
        <v>0.89000000000000024</v>
      </c>
      <c r="F77" s="155">
        <f>F75+F68</f>
        <v>0.89000000000000024</v>
      </c>
      <c r="G77" s="218" t="s">
        <v>87</v>
      </c>
      <c r="H77" s="146" t="s">
        <v>96</v>
      </c>
      <c r="I77" s="147">
        <f>ROUND(I48*F77,2)</f>
        <v>82.92</v>
      </c>
      <c r="J77" s="148"/>
      <c r="K77" s="149">
        <f>ROUND(F77*K48,2)</f>
        <v>102.46</v>
      </c>
    </row>
    <row r="78" spans="2:17" s="2" customFormat="1" ht="9" customHeight="1" x14ac:dyDescent="0.25">
      <c r="B78" s="3"/>
      <c r="C78" s="4"/>
      <c r="D78" s="4"/>
      <c r="E78" s="4"/>
      <c r="F78" s="5"/>
      <c r="G78" s="198"/>
      <c r="H78" s="91"/>
      <c r="I78" s="57"/>
      <c r="J78" s="5"/>
      <c r="K78" s="90"/>
    </row>
    <row r="79" spans="2:17" s="83" customFormat="1" ht="16.5" customHeight="1" x14ac:dyDescent="0.25">
      <c r="B79" s="78" t="s">
        <v>101</v>
      </c>
      <c r="C79" s="79"/>
      <c r="D79" s="80"/>
      <c r="E79" s="79"/>
      <c r="F79" s="169"/>
      <c r="G79" s="219" t="s">
        <v>88</v>
      </c>
      <c r="H79" s="102" t="s">
        <v>96</v>
      </c>
      <c r="I79" s="81">
        <f>ROUND(I48+I77,2)</f>
        <v>176.09</v>
      </c>
      <c r="J79" s="82"/>
      <c r="K79" s="103">
        <f>ROUND(K48+K77,2)</f>
        <v>217.58</v>
      </c>
    </row>
    <row r="80" spans="2:17" s="2" customFormat="1" ht="5.25" customHeight="1" x14ac:dyDescent="0.25">
      <c r="B80" s="3"/>
      <c r="C80" s="4"/>
      <c r="D80" s="4"/>
      <c r="E80" s="4"/>
      <c r="F80" s="5"/>
      <c r="G80" s="198"/>
      <c r="H80" s="91"/>
      <c r="I80" s="57"/>
      <c r="J80" s="5"/>
      <c r="K80" s="90"/>
    </row>
    <row r="81" spans="2:11" s="2" customFormat="1" ht="15" x14ac:dyDescent="0.25">
      <c r="B81" s="187" t="s">
        <v>60</v>
      </c>
      <c r="C81" s="190"/>
      <c r="D81" s="189"/>
      <c r="E81" s="190"/>
      <c r="F81" s="191"/>
      <c r="G81" s="212" t="s">
        <v>90</v>
      </c>
      <c r="H81" s="106" t="s">
        <v>96</v>
      </c>
      <c r="I81" s="107">
        <f>ROUND(I79*I47,2)</f>
        <v>13969.22</v>
      </c>
      <c r="J81" s="108"/>
      <c r="K81" s="109">
        <f>ROUND(K79*K47,2)</f>
        <v>17260.62</v>
      </c>
    </row>
    <row r="82" spans="2:11" s="2" customFormat="1" ht="5.25" customHeight="1" x14ac:dyDescent="0.25">
      <c r="B82" s="3"/>
      <c r="C82" s="4"/>
      <c r="D82" s="4"/>
      <c r="E82" s="4"/>
      <c r="F82" s="5"/>
      <c r="G82" s="198"/>
      <c r="H82" s="91"/>
      <c r="I82" s="57"/>
      <c r="J82" s="5"/>
      <c r="K82" s="90"/>
    </row>
    <row r="83" spans="2:11" s="2" customFormat="1" ht="15.75" thickBot="1" x14ac:dyDescent="0.3">
      <c r="B83" s="25" t="s">
        <v>61</v>
      </c>
      <c r="C83" s="26"/>
      <c r="D83" s="27"/>
      <c r="E83" s="26"/>
      <c r="F83" s="160"/>
      <c r="G83" s="220" t="s">
        <v>89</v>
      </c>
      <c r="H83" s="104" t="s">
        <v>96</v>
      </c>
      <c r="I83" s="97">
        <f>ROUND(I79*I46,2)</f>
        <v>167637.68</v>
      </c>
      <c r="J83" s="105"/>
      <c r="K83" s="98">
        <f>ROUND(K79*K46,2)</f>
        <v>207136.16</v>
      </c>
    </row>
    <row r="85" spans="2:11" ht="3.75" customHeight="1" x14ac:dyDescent="0.2"/>
    <row r="86" spans="2:11" x14ac:dyDescent="0.2">
      <c r="B86" s="221" t="s">
        <v>140</v>
      </c>
      <c r="D86" s="221" t="s">
        <v>126</v>
      </c>
      <c r="E86" s="33" t="s">
        <v>91</v>
      </c>
      <c r="F86" s="73"/>
      <c r="G86" s="33" t="s">
        <v>144</v>
      </c>
    </row>
    <row r="87" spans="2:11" ht="3" customHeight="1" x14ac:dyDescent="0.2">
      <c r="E87" s="33"/>
    </row>
    <row r="88" spans="2:11" ht="36.75" customHeight="1" x14ac:dyDescent="0.2">
      <c r="B88" s="234" t="s">
        <v>132</v>
      </c>
      <c r="C88" s="234"/>
      <c r="D88" s="234"/>
      <c r="E88" s="234"/>
      <c r="F88" s="234"/>
      <c r="G88" s="234"/>
      <c r="H88" s="234"/>
      <c r="I88" s="234"/>
      <c r="J88" s="234"/>
      <c r="K88" s="234"/>
    </row>
  </sheetData>
  <sheetProtection password="D2DC" sheet="1" objects="1" scenarios="1"/>
  <mergeCells count="5">
    <mergeCell ref="B3:D3"/>
    <mergeCell ref="F3:K3"/>
    <mergeCell ref="B88:K88"/>
    <mergeCell ref="J5:K5"/>
    <mergeCell ref="H5:I5"/>
  </mergeCells>
  <printOptions horizontalCentered="1" verticalCentered="1"/>
  <pageMargins left="0.23622047244094491" right="0.23622047244094491" top="0.35433070866141736" bottom="0.55118110236220474" header="0.19685039370078741" footer="0.31496062992125984"/>
  <pageSetup paperSize="9" scale="61" orientation="portrait" r:id="rId1"/>
  <rowBreaks count="3" manualBreakCount="3">
    <brk id="49" max="16383" man="1"/>
    <brk id="69" max="16383" man="1"/>
    <brk id="71" max="16383" man="1"/>
  </rowBreaks>
  <colBreaks count="2" manualBreakCount="2">
    <brk id="3" max="1048575" man="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8"/>
  <sheetViews>
    <sheetView showGridLines="0" zoomScale="85" zoomScaleNormal="85" zoomScaleSheetLayoutView="85" zoomScalePageLayoutView="115" workbookViewId="0">
      <selection activeCell="C105" sqref="C105"/>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118</v>
      </c>
      <c r="C2" s="14"/>
      <c r="D2" s="15"/>
      <c r="E2" s="15"/>
      <c r="F2" s="15"/>
      <c r="G2" s="34"/>
      <c r="H2" s="34"/>
      <c r="I2" s="15"/>
      <c r="J2" s="34"/>
      <c r="K2" s="16"/>
    </row>
    <row r="3" spans="2:11" ht="87" customHeight="1" x14ac:dyDescent="0.2">
      <c r="B3" s="229" t="s">
        <v>119</v>
      </c>
      <c r="C3" s="230"/>
      <c r="D3" s="230"/>
      <c r="E3" s="72" t="s">
        <v>145</v>
      </c>
      <c r="F3" s="231" t="s">
        <v>127</v>
      </c>
      <c r="G3" s="232"/>
      <c r="H3" s="232"/>
      <c r="I3" s="232"/>
      <c r="J3" s="232"/>
      <c r="K3" s="233"/>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7" t="s">
        <v>129</v>
      </c>
      <c r="I5" s="238"/>
      <c r="J5" s="235" t="s">
        <v>128</v>
      </c>
      <c r="K5" s="236"/>
    </row>
    <row r="6" spans="2:11" s="2" customFormat="1" ht="15" customHeight="1" x14ac:dyDescent="0.25">
      <c r="B6" s="3"/>
      <c r="C6" s="4"/>
      <c r="D6" s="4"/>
      <c r="E6" s="4"/>
      <c r="F6" s="164" t="s">
        <v>66</v>
      </c>
      <c r="G6" s="198" t="s">
        <v>102</v>
      </c>
      <c r="H6" s="87"/>
      <c r="I6" s="67" t="s">
        <v>68</v>
      </c>
      <c r="J6" s="35"/>
      <c r="K6" s="88" t="s">
        <v>67</v>
      </c>
    </row>
    <row r="7" spans="2:11" s="2" customFormat="1" ht="15" x14ac:dyDescent="0.25">
      <c r="B7" s="58" t="s">
        <v>41</v>
      </c>
      <c r="C7" s="5">
        <v>1</v>
      </c>
      <c r="D7" s="4" t="s">
        <v>53</v>
      </c>
      <c r="E7" s="4"/>
      <c r="F7" s="165"/>
      <c r="G7" s="201"/>
      <c r="H7" s="89" t="s">
        <v>96</v>
      </c>
      <c r="I7" s="20">
        <v>3728</v>
      </c>
      <c r="J7" s="36" t="s">
        <v>96</v>
      </c>
      <c r="K7" s="150">
        <v>4606</v>
      </c>
    </row>
    <row r="8" spans="2:11" s="2" customFormat="1" ht="15" x14ac:dyDescent="0.25">
      <c r="B8" s="58" t="s">
        <v>0</v>
      </c>
      <c r="C8" s="5">
        <v>2</v>
      </c>
      <c r="D8" s="172" t="s">
        <v>54</v>
      </c>
      <c r="E8" s="172"/>
      <c r="F8" s="192">
        <v>0.3</v>
      </c>
      <c r="G8" s="200" t="s">
        <v>103</v>
      </c>
      <c r="H8" s="173" t="s">
        <v>96</v>
      </c>
      <c r="I8" s="126">
        <f>ROUND(I7*(1+F8),2)</f>
        <v>4846.3999999999996</v>
      </c>
      <c r="J8" s="174" t="s">
        <v>96</v>
      </c>
      <c r="K8" s="128">
        <f>ROUND(K7*(1+F8),2)</f>
        <v>5987.8</v>
      </c>
    </row>
    <row r="9" spans="2:11" s="2" customFormat="1" x14ac:dyDescent="0.25">
      <c r="B9" s="175"/>
      <c r="C9" s="38">
        <v>3</v>
      </c>
      <c r="D9" s="18" t="s">
        <v>5</v>
      </c>
      <c r="E9" s="18"/>
      <c r="F9" s="165">
        <v>4.33</v>
      </c>
      <c r="G9" s="201" t="s">
        <v>69</v>
      </c>
      <c r="H9" s="89" t="s">
        <v>96</v>
      </c>
      <c r="I9" s="20">
        <f>ROUND(I8/F9,2)</f>
        <v>1119.26</v>
      </c>
      <c r="J9" s="36" t="s">
        <v>96</v>
      </c>
      <c r="K9" s="150">
        <f>ROUND(K8/F9,2)</f>
        <v>1382.86</v>
      </c>
    </row>
    <row r="10" spans="2:11" s="2" customFormat="1" x14ac:dyDescent="0.25">
      <c r="B10" s="3" t="s">
        <v>0</v>
      </c>
      <c r="C10" s="5">
        <v>4</v>
      </c>
      <c r="D10" s="28" t="s">
        <v>98</v>
      </c>
      <c r="E10" s="28"/>
      <c r="F10" s="162">
        <v>40</v>
      </c>
      <c r="G10" s="202" t="s">
        <v>70</v>
      </c>
      <c r="H10" s="93" t="s">
        <v>96</v>
      </c>
      <c r="I10" s="75">
        <f>ROUND(I9/F10,2)</f>
        <v>27.98</v>
      </c>
      <c r="J10" s="74" t="s">
        <v>96</v>
      </c>
      <c r="K10" s="94">
        <f>ROUND(K9/F10,2)</f>
        <v>34.57</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71</v>
      </c>
      <c r="H12" s="93" t="s">
        <v>96</v>
      </c>
      <c r="I12" s="75">
        <f>ROUND($I$8*F12,2)</f>
        <v>1057.97</v>
      </c>
      <c r="J12" s="74" t="s">
        <v>96</v>
      </c>
      <c r="K12" s="94">
        <f>ROUND($K$8*F12,2)</f>
        <v>1307.1400000000001</v>
      </c>
    </row>
    <row r="13" spans="2:11" s="2" customFormat="1" x14ac:dyDescent="0.25">
      <c r="B13" s="3" t="s">
        <v>0</v>
      </c>
      <c r="C13" s="5">
        <v>7</v>
      </c>
      <c r="D13" s="28" t="s">
        <v>2</v>
      </c>
      <c r="E13" s="28"/>
      <c r="F13" s="166">
        <v>4.4999999999999998E-2</v>
      </c>
      <c r="G13" s="203" t="s">
        <v>72</v>
      </c>
      <c r="H13" s="93" t="s">
        <v>96</v>
      </c>
      <c r="I13" s="75">
        <f>ROUND($I$8*F13,2)</f>
        <v>218.09</v>
      </c>
      <c r="J13" s="74" t="s">
        <v>96</v>
      </c>
      <c r="K13" s="94">
        <f>ROUND($K$8*F13,2)</f>
        <v>269.45</v>
      </c>
    </row>
    <row r="14" spans="2:11" s="2" customFormat="1" x14ac:dyDescent="0.25">
      <c r="B14" s="3"/>
      <c r="C14" s="5">
        <v>8</v>
      </c>
      <c r="D14" s="28" t="s">
        <v>3</v>
      </c>
      <c r="E14" s="28"/>
      <c r="F14" s="166">
        <v>0.03</v>
      </c>
      <c r="G14" s="203" t="s">
        <v>73</v>
      </c>
      <c r="H14" s="93" t="s">
        <v>96</v>
      </c>
      <c r="I14" s="75">
        <f>ROUND($I$8*F14,2)</f>
        <v>145.38999999999999</v>
      </c>
      <c r="J14" s="74" t="s">
        <v>96</v>
      </c>
      <c r="K14" s="94">
        <f>ROUND($K$8*F14,2)</f>
        <v>179.63</v>
      </c>
    </row>
    <row r="15" spans="2:11" s="2" customFormat="1" x14ac:dyDescent="0.25">
      <c r="B15" s="3"/>
      <c r="C15" s="5">
        <v>9</v>
      </c>
      <c r="D15" s="28" t="s">
        <v>4</v>
      </c>
      <c r="E15" s="28"/>
      <c r="F15" s="166">
        <v>1.5299999999999999E-2</v>
      </c>
      <c r="G15" s="203" t="s">
        <v>74</v>
      </c>
      <c r="H15" s="93" t="s">
        <v>96</v>
      </c>
      <c r="I15" s="75">
        <f>ROUND($I$8*F15,2)</f>
        <v>74.150000000000006</v>
      </c>
      <c r="J15" s="74" t="s">
        <v>96</v>
      </c>
      <c r="K15" s="94">
        <f>ROUND($K$8*F15,2)</f>
        <v>91.61</v>
      </c>
    </row>
    <row r="16" spans="2:11" s="2" customFormat="1" x14ac:dyDescent="0.25">
      <c r="B16" s="3"/>
      <c r="C16" s="5">
        <v>10</v>
      </c>
      <c r="D16" s="31" t="s">
        <v>92</v>
      </c>
      <c r="E16" s="31"/>
      <c r="F16" s="176">
        <f>SUM(F12:F15)</f>
        <v>0.30859999999999999</v>
      </c>
      <c r="G16" s="204" t="s">
        <v>75</v>
      </c>
      <c r="H16" s="125" t="s">
        <v>96</v>
      </c>
      <c r="I16" s="132">
        <f>ROUND($I$8*F16,2)</f>
        <v>1495.6</v>
      </c>
      <c r="J16" s="127" t="s">
        <v>96</v>
      </c>
      <c r="K16" s="133">
        <f>ROUND($K$8*F16,2)</f>
        <v>1847.84</v>
      </c>
    </row>
    <row r="17" spans="2:11" s="2" customFormat="1" x14ac:dyDescent="0.25">
      <c r="B17" s="175" t="s">
        <v>55</v>
      </c>
      <c r="C17" s="18"/>
      <c r="D17" s="177" t="s">
        <v>94</v>
      </c>
      <c r="E17" s="178"/>
      <c r="F17" s="179"/>
      <c r="G17" s="205"/>
      <c r="H17" s="180"/>
      <c r="I17" s="181"/>
      <c r="J17" s="182"/>
      <c r="K17" s="183"/>
    </row>
    <row r="18" spans="2:11" s="2" customFormat="1" x14ac:dyDescent="0.25">
      <c r="B18" s="23" t="s">
        <v>56</v>
      </c>
      <c r="C18" s="5">
        <v>11</v>
      </c>
      <c r="D18" s="28" t="s">
        <v>92</v>
      </c>
      <c r="E18" s="28"/>
      <c r="F18" s="166">
        <f>F16-0.94%</f>
        <v>0.29919999999999997</v>
      </c>
      <c r="G18" s="203" t="s">
        <v>76</v>
      </c>
      <c r="H18" s="93" t="s">
        <v>96</v>
      </c>
      <c r="I18" s="75">
        <f>ROUND($I$8*F18,2)</f>
        <v>1450.04</v>
      </c>
      <c r="J18" s="74" t="s">
        <v>96</v>
      </c>
      <c r="K18" s="94">
        <f>ROUND($K$8*F18,2)</f>
        <v>1791.55</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77</v>
      </c>
      <c r="H20" s="121" t="s">
        <v>96</v>
      </c>
      <c r="I20" s="52">
        <f>ROUND((I8+I18)*2,2)</f>
        <v>12592.88</v>
      </c>
      <c r="J20" s="51" t="s">
        <v>96</v>
      </c>
      <c r="K20" s="122">
        <f>ROUND((K8+K18)*2,2)</f>
        <v>15558.7</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99</v>
      </c>
      <c r="E22" s="64"/>
      <c r="F22" s="161"/>
      <c r="G22" s="209" t="s">
        <v>106</v>
      </c>
      <c r="H22" s="123"/>
      <c r="I22" s="66">
        <f>ROUND(((I8+I16)*12+I20)/12,2)</f>
        <v>7391.41</v>
      </c>
      <c r="J22" s="65"/>
      <c r="K22" s="124">
        <f>ROUND(((K8+K16)*12+K20)/12,2)</f>
        <v>9132.2000000000007</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78</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104</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v>19</v>
      </c>
      <c r="D29" s="28" t="s">
        <v>58</v>
      </c>
      <c r="E29" s="28"/>
      <c r="F29" s="162">
        <v>13</v>
      </c>
      <c r="G29" s="202"/>
      <c r="H29" s="93"/>
      <c r="I29" s="75">
        <f>F29</f>
        <v>13</v>
      </c>
      <c r="J29" s="74"/>
      <c r="K29" s="94">
        <f>F29</f>
        <v>13</v>
      </c>
    </row>
    <row r="30" spans="2:11" s="2" customFormat="1" ht="15" x14ac:dyDescent="0.25">
      <c r="B30" s="3"/>
      <c r="C30" s="5">
        <v>20</v>
      </c>
      <c r="D30" s="29" t="s">
        <v>14</v>
      </c>
      <c r="E30" s="29"/>
      <c r="F30" s="163"/>
      <c r="G30" s="202" t="s">
        <v>79</v>
      </c>
      <c r="H30" s="93"/>
      <c r="I30" s="76">
        <f>ROUND(I27-I28-I29,2)</f>
        <v>210</v>
      </c>
      <c r="J30" s="74"/>
      <c r="K30" s="95">
        <f>ROUND(K27-K28-K29,2)</f>
        <v>210</v>
      </c>
    </row>
    <row r="31" spans="2:11" s="2" customFormat="1" ht="9" customHeight="1" x14ac:dyDescent="0.25">
      <c r="B31" s="3"/>
      <c r="C31" s="4"/>
      <c r="D31" s="31"/>
      <c r="E31" s="31"/>
      <c r="F31" s="157"/>
      <c r="G31" s="204"/>
      <c r="H31" s="125"/>
      <c r="I31" s="132"/>
      <c r="J31" s="127"/>
      <c r="K31" s="133"/>
    </row>
    <row r="32" spans="2:11" s="2" customFormat="1" x14ac:dyDescent="0.25">
      <c r="B32" s="3" t="s">
        <v>15</v>
      </c>
      <c r="C32" s="5">
        <v>21</v>
      </c>
      <c r="D32" s="32" t="s">
        <v>16</v>
      </c>
      <c r="E32" s="32"/>
      <c r="F32" s="194">
        <v>8</v>
      </c>
      <c r="G32" s="210"/>
      <c r="H32" s="134"/>
      <c r="I32" s="135">
        <f>F32</f>
        <v>8</v>
      </c>
      <c r="J32" s="136"/>
      <c r="K32" s="137">
        <f>F32</f>
        <v>8</v>
      </c>
    </row>
    <row r="33" spans="2:11" s="2" customFormat="1" x14ac:dyDescent="0.25">
      <c r="B33" s="3"/>
      <c r="C33" s="5">
        <v>22</v>
      </c>
      <c r="D33" s="28" t="s">
        <v>43</v>
      </c>
      <c r="E33" s="28"/>
      <c r="F33" s="162"/>
      <c r="G33" s="202" t="s">
        <v>80</v>
      </c>
      <c r="H33" s="93"/>
      <c r="I33" s="75">
        <f>ROUND(I30*I32,2)</f>
        <v>1680</v>
      </c>
      <c r="J33" s="74"/>
      <c r="K33" s="94">
        <f>ROUND(K30*K32,2)</f>
        <v>1680</v>
      </c>
    </row>
    <row r="34" spans="2:11" s="2" customFormat="1" ht="15.75" thickBot="1" x14ac:dyDescent="0.3">
      <c r="B34" s="3"/>
      <c r="C34" s="5">
        <v>23</v>
      </c>
      <c r="D34" s="28" t="s">
        <v>44</v>
      </c>
      <c r="E34" s="31"/>
      <c r="F34" s="157"/>
      <c r="G34" s="204" t="s">
        <v>81</v>
      </c>
      <c r="H34" s="125"/>
      <c r="I34" s="126">
        <f>ROUND(I33/12,2)</f>
        <v>140</v>
      </c>
      <c r="J34" s="127"/>
      <c r="K34" s="128">
        <f>ROUND(K30/K24*30.4167*8,2)</f>
        <v>140</v>
      </c>
    </row>
    <row r="35" spans="2:11" s="2" customFormat="1" ht="12.75" customHeight="1" thickBot="1" x14ac:dyDescent="0.3">
      <c r="B35" s="3"/>
      <c r="C35" s="5"/>
      <c r="D35" s="31"/>
      <c r="E35" s="12" t="s">
        <v>95</v>
      </c>
      <c r="F35" s="152" t="s">
        <v>64</v>
      </c>
      <c r="G35" s="211"/>
      <c r="H35" s="129"/>
      <c r="I35" s="119"/>
      <c r="J35" s="130"/>
      <c r="K35" s="120"/>
    </row>
    <row r="36" spans="2:11" s="2" customFormat="1" x14ac:dyDescent="0.25">
      <c r="B36" s="3" t="s">
        <v>17</v>
      </c>
      <c r="C36" s="5">
        <v>24</v>
      </c>
      <c r="D36" s="32" t="s">
        <v>65</v>
      </c>
      <c r="E36" s="131">
        <v>20</v>
      </c>
      <c r="F36" s="194">
        <v>12</v>
      </c>
      <c r="G36" s="203" t="s">
        <v>107</v>
      </c>
      <c r="H36" s="93"/>
      <c r="I36" s="75">
        <f t="shared" ref="I36:K42" si="0">ROUND(F36*$I$32,2)</f>
        <v>96</v>
      </c>
      <c r="J36" s="74"/>
      <c r="K36" s="94">
        <f t="shared" ref="K36:K41" si="1">ROUND(F36*$K$32,2)</f>
        <v>96</v>
      </c>
    </row>
    <row r="37" spans="2:11" s="2" customFormat="1" x14ac:dyDescent="0.25">
      <c r="B37" s="17" t="s">
        <v>42</v>
      </c>
      <c r="C37" s="5">
        <v>25</v>
      </c>
      <c r="D37" s="28" t="s">
        <v>18</v>
      </c>
      <c r="E37" s="30">
        <v>2</v>
      </c>
      <c r="F37" s="193">
        <v>2</v>
      </c>
      <c r="G37" s="203" t="s">
        <v>108</v>
      </c>
      <c r="H37" s="93"/>
      <c r="I37" s="75">
        <f t="shared" si="0"/>
        <v>16</v>
      </c>
      <c r="J37" s="74"/>
      <c r="K37" s="94">
        <f t="shared" si="1"/>
        <v>16</v>
      </c>
    </row>
    <row r="38" spans="2:11" s="2" customFormat="1" x14ac:dyDescent="0.25">
      <c r="B38" s="3"/>
      <c r="C38" s="5">
        <v>26</v>
      </c>
      <c r="D38" s="28" t="s">
        <v>19</v>
      </c>
      <c r="E38" s="30">
        <v>4</v>
      </c>
      <c r="F38" s="193">
        <v>2</v>
      </c>
      <c r="G38" s="203" t="s">
        <v>109</v>
      </c>
      <c r="H38" s="93"/>
      <c r="I38" s="75">
        <f t="shared" si="0"/>
        <v>16</v>
      </c>
      <c r="J38" s="74"/>
      <c r="K38" s="94">
        <f t="shared" si="1"/>
        <v>16</v>
      </c>
    </row>
    <row r="39" spans="2:11" s="2" customFormat="1" x14ac:dyDescent="0.25">
      <c r="B39" s="3"/>
      <c r="C39" s="5">
        <v>27</v>
      </c>
      <c r="D39" s="28" t="s">
        <v>20</v>
      </c>
      <c r="E39" s="30">
        <v>20</v>
      </c>
      <c r="F39" s="193">
        <v>12</v>
      </c>
      <c r="G39" s="203" t="s">
        <v>110</v>
      </c>
      <c r="H39" s="93"/>
      <c r="I39" s="75">
        <f t="shared" si="0"/>
        <v>96</v>
      </c>
      <c r="J39" s="74"/>
      <c r="K39" s="94">
        <f t="shared" si="1"/>
        <v>96</v>
      </c>
    </row>
    <row r="40" spans="2:11" s="2" customFormat="1" x14ac:dyDescent="0.25">
      <c r="B40" s="3"/>
      <c r="C40" s="5">
        <v>28</v>
      </c>
      <c r="D40" s="28" t="s">
        <v>114</v>
      </c>
      <c r="E40" s="30">
        <v>5</v>
      </c>
      <c r="F40" s="193">
        <v>3</v>
      </c>
      <c r="G40" s="203" t="s">
        <v>111</v>
      </c>
      <c r="H40" s="93"/>
      <c r="I40" s="75">
        <f t="shared" si="0"/>
        <v>24</v>
      </c>
      <c r="J40" s="74"/>
      <c r="K40" s="94">
        <f t="shared" si="1"/>
        <v>24</v>
      </c>
    </row>
    <row r="41" spans="2:11" s="2" customFormat="1" x14ac:dyDescent="0.25">
      <c r="B41" s="3"/>
      <c r="C41" s="5">
        <v>29</v>
      </c>
      <c r="D41" s="28" t="s">
        <v>21</v>
      </c>
      <c r="E41" s="30">
        <v>10</v>
      </c>
      <c r="F41" s="193">
        <v>5</v>
      </c>
      <c r="G41" s="203" t="s">
        <v>112</v>
      </c>
      <c r="H41" s="93"/>
      <c r="I41" s="75">
        <f t="shared" si="0"/>
        <v>40</v>
      </c>
      <c r="J41" s="74"/>
      <c r="K41" s="94">
        <f t="shared" si="1"/>
        <v>40</v>
      </c>
    </row>
    <row r="42" spans="2:11" s="2" customFormat="1" x14ac:dyDescent="0.25">
      <c r="B42" s="3"/>
      <c r="C42" s="5">
        <v>30</v>
      </c>
      <c r="D42" s="28" t="s">
        <v>25</v>
      </c>
      <c r="E42" s="30">
        <v>30</v>
      </c>
      <c r="F42" s="193">
        <v>20</v>
      </c>
      <c r="G42" s="203" t="s">
        <v>113</v>
      </c>
      <c r="H42" s="93"/>
      <c r="I42" s="75">
        <f>ROUND(F42*$I$32,2)</f>
        <v>160</v>
      </c>
      <c r="J42" s="74"/>
      <c r="K42" s="75">
        <f>ROUND(F42*$K$32,2)</f>
        <v>160</v>
      </c>
    </row>
    <row r="43" spans="2:11" s="2" customFormat="1" ht="15" x14ac:dyDescent="0.25">
      <c r="B43" s="3"/>
      <c r="C43" s="5">
        <v>31</v>
      </c>
      <c r="D43" s="28" t="s">
        <v>46</v>
      </c>
      <c r="E43" s="28"/>
      <c r="F43" s="156">
        <f>I43/I33</f>
        <v>0.26666666666666666</v>
      </c>
      <c r="G43" s="203" t="s">
        <v>93</v>
      </c>
      <c r="H43" s="93"/>
      <c r="I43" s="75">
        <f>ROUND(SUM(I36:I42),2)</f>
        <v>448</v>
      </c>
      <c r="J43" s="74"/>
      <c r="K43" s="94">
        <f>ROUND(SUM(K36:K42),2)</f>
        <v>448</v>
      </c>
    </row>
    <row r="44" spans="2:11" s="2" customFormat="1" ht="15" x14ac:dyDescent="0.25">
      <c r="B44" s="3"/>
      <c r="C44" s="5">
        <v>32</v>
      </c>
      <c r="D44" s="28" t="s">
        <v>47</v>
      </c>
      <c r="E44" s="28"/>
      <c r="F44" s="156">
        <f>F43</f>
        <v>0.26666666666666666</v>
      </c>
      <c r="G44" s="203" t="s">
        <v>105</v>
      </c>
      <c r="H44" s="93"/>
      <c r="I44" s="76">
        <f>ROUND(F44*I34,2)</f>
        <v>37.33</v>
      </c>
      <c r="J44" s="74"/>
      <c r="K44" s="95">
        <f>ROUND(F44*K34,2)</f>
        <v>37.33</v>
      </c>
    </row>
    <row r="45" spans="2:11" s="2" customFormat="1" x14ac:dyDescent="0.25">
      <c r="B45" s="3"/>
      <c r="C45" s="4"/>
      <c r="D45" s="31"/>
      <c r="E45" s="31"/>
      <c r="F45" s="157"/>
      <c r="G45" s="204"/>
      <c r="H45" s="138"/>
      <c r="I45" s="132"/>
      <c r="J45" s="139"/>
      <c r="K45" s="133"/>
    </row>
    <row r="46" spans="2:11" s="2" customFormat="1" x14ac:dyDescent="0.25">
      <c r="B46" s="3" t="s">
        <v>22</v>
      </c>
      <c r="C46" s="5">
        <v>33</v>
      </c>
      <c r="D46" s="32" t="s">
        <v>23</v>
      </c>
      <c r="E46" s="32"/>
      <c r="F46" s="158"/>
      <c r="G46" s="210" t="s">
        <v>82</v>
      </c>
      <c r="H46" s="134"/>
      <c r="I46" s="135">
        <f>ROUND(I33-I43,2)</f>
        <v>1232</v>
      </c>
      <c r="J46" s="136"/>
      <c r="K46" s="140">
        <f>ROUND(K33-K43,2)</f>
        <v>1232</v>
      </c>
    </row>
    <row r="47" spans="2:11" s="2" customFormat="1" ht="14.25" customHeight="1" x14ac:dyDescent="0.25">
      <c r="B47" s="3" t="s">
        <v>0</v>
      </c>
      <c r="C47" s="5">
        <v>34</v>
      </c>
      <c r="D47" s="4" t="s">
        <v>45</v>
      </c>
      <c r="E47" s="4"/>
      <c r="F47" s="159"/>
      <c r="G47" s="198" t="s">
        <v>83</v>
      </c>
      <c r="H47" s="91"/>
      <c r="I47" s="21">
        <f>ROUND(I34-I44,2)</f>
        <v>102.67</v>
      </c>
      <c r="J47" s="37"/>
      <c r="K47" s="96">
        <f>ROUND(K34-K44,2)</f>
        <v>102.67</v>
      </c>
    </row>
    <row r="48" spans="2:11" s="2" customFormat="1" ht="18.75" customHeight="1" x14ac:dyDescent="0.25">
      <c r="B48" s="187" t="s">
        <v>24</v>
      </c>
      <c r="C48" s="188">
        <v>35</v>
      </c>
      <c r="D48" s="189" t="s">
        <v>48</v>
      </c>
      <c r="E48" s="190"/>
      <c r="F48" s="191"/>
      <c r="G48" s="212" t="s">
        <v>84</v>
      </c>
      <c r="H48" s="110" t="s">
        <v>96</v>
      </c>
      <c r="I48" s="107">
        <f>ROUND(I22/I47,2)</f>
        <v>71.989999999999995</v>
      </c>
      <c r="J48" s="111" t="s">
        <v>96</v>
      </c>
      <c r="K48" s="109">
        <f>ROUND(K22/K47,2)</f>
        <v>88.95</v>
      </c>
    </row>
    <row r="49" spans="2:14" s="2" customFormat="1" ht="6" customHeight="1" x14ac:dyDescent="0.25">
      <c r="B49" s="3"/>
      <c r="C49" s="4"/>
      <c r="D49" s="4"/>
      <c r="E49" s="4"/>
      <c r="F49" s="5"/>
      <c r="G49" s="198"/>
      <c r="H49" s="112"/>
      <c r="I49" s="57"/>
      <c r="J49" s="40"/>
      <c r="K49" s="90"/>
    </row>
    <row r="50" spans="2:14" s="2" customFormat="1" ht="6.75" customHeight="1" x14ac:dyDescent="0.25">
      <c r="B50" s="3"/>
      <c r="C50" s="4"/>
      <c r="D50" s="4"/>
      <c r="E50" s="4"/>
      <c r="F50" s="5"/>
      <c r="G50" s="198"/>
      <c r="H50" s="112"/>
      <c r="I50" s="57"/>
      <c r="J50" s="40"/>
      <c r="K50" s="90"/>
    </row>
    <row r="51" spans="2:14" s="83" customFormat="1" ht="16.5" customHeight="1" x14ac:dyDescent="0.25">
      <c r="B51" s="78" t="s">
        <v>49</v>
      </c>
      <c r="C51" s="84"/>
      <c r="D51" s="79"/>
      <c r="E51" s="79"/>
      <c r="F51" s="85"/>
      <c r="G51" s="222"/>
      <c r="H51" s="113"/>
      <c r="I51" s="86"/>
      <c r="J51" s="85"/>
      <c r="K51" s="103"/>
    </row>
    <row r="52" spans="2:14" s="2" customFormat="1" ht="5.25" customHeight="1" x14ac:dyDescent="0.25">
      <c r="B52" s="3"/>
      <c r="C52" s="4"/>
      <c r="D52" s="4"/>
      <c r="E52" s="4"/>
      <c r="F52" s="5"/>
      <c r="G52" s="198"/>
      <c r="H52" s="112"/>
      <c r="I52" s="57"/>
      <c r="J52" s="40"/>
      <c r="K52" s="90"/>
    </row>
    <row r="53" spans="2:14" s="2" customFormat="1" ht="15.75" thickBot="1" x14ac:dyDescent="0.3">
      <c r="B53" s="58" t="s">
        <v>26</v>
      </c>
      <c r="C53" s="8"/>
      <c r="D53" s="8" t="s">
        <v>0</v>
      </c>
      <c r="E53" s="7"/>
      <c r="F53" s="59"/>
      <c r="G53" s="223"/>
      <c r="H53" s="114"/>
      <c r="I53" s="100" t="s">
        <v>0</v>
      </c>
      <c r="J53" s="99"/>
      <c r="K53" s="96" t="s">
        <v>0</v>
      </c>
    </row>
    <row r="54" spans="2:14" s="2" customFormat="1" ht="15" thickBot="1" x14ac:dyDescent="0.3">
      <c r="B54" s="9" t="s">
        <v>27</v>
      </c>
      <c r="C54" s="4"/>
      <c r="D54" s="6"/>
      <c r="E54" s="12" t="s">
        <v>95</v>
      </c>
      <c r="F54" s="152" t="s">
        <v>63</v>
      </c>
      <c r="G54" s="215"/>
      <c r="H54" s="116"/>
      <c r="I54" s="22"/>
      <c r="J54" s="117"/>
      <c r="K54" s="118"/>
    </row>
    <row r="55" spans="2:14" s="2" customFormat="1" x14ac:dyDescent="0.25">
      <c r="B55" s="3"/>
      <c r="C55" s="4">
        <v>36</v>
      </c>
      <c r="D55" s="4" t="s">
        <v>97</v>
      </c>
      <c r="E55" s="11">
        <v>7.0000000000000007E-2</v>
      </c>
      <c r="F55" s="195">
        <v>7.0000000000000007E-2</v>
      </c>
      <c r="G55" s="215"/>
      <c r="H55" s="101"/>
      <c r="I55" s="19"/>
      <c r="J55" s="43"/>
      <c r="K55" s="90"/>
      <c r="N55" s="10"/>
    </row>
    <row r="56" spans="2:14" s="2" customFormat="1" x14ac:dyDescent="0.25">
      <c r="B56" s="3"/>
      <c r="C56" s="4">
        <v>37</v>
      </c>
      <c r="D56" s="28" t="s">
        <v>33</v>
      </c>
      <c r="E56" s="24">
        <v>0.15</v>
      </c>
      <c r="F56" s="196">
        <v>0.15</v>
      </c>
      <c r="G56" s="216"/>
      <c r="H56" s="101"/>
      <c r="I56" s="19"/>
      <c r="J56" s="43"/>
      <c r="K56" s="90"/>
    </row>
    <row r="57" spans="2:14" s="2" customFormat="1" x14ac:dyDescent="0.25">
      <c r="B57" s="3"/>
      <c r="C57" s="4">
        <v>38</v>
      </c>
      <c r="D57" s="28" t="s">
        <v>28</v>
      </c>
      <c r="E57" s="24">
        <v>0.05</v>
      </c>
      <c r="F57" s="196">
        <v>0.05</v>
      </c>
      <c r="G57" s="216"/>
      <c r="H57" s="101"/>
      <c r="I57" s="19"/>
      <c r="J57" s="43"/>
      <c r="K57" s="90"/>
    </row>
    <row r="58" spans="2:14" s="2" customFormat="1" x14ac:dyDescent="0.25">
      <c r="B58" s="3"/>
      <c r="C58" s="4">
        <v>39</v>
      </c>
      <c r="D58" s="28" t="s">
        <v>29</v>
      </c>
      <c r="E58" s="24">
        <v>0.08</v>
      </c>
      <c r="F58" s="196">
        <v>0.08</v>
      </c>
      <c r="G58" s="216"/>
      <c r="H58" s="101"/>
      <c r="I58" s="19"/>
      <c r="J58" s="43"/>
      <c r="K58" s="90"/>
    </row>
    <row r="59" spans="2:14" s="2" customFormat="1" x14ac:dyDescent="0.25">
      <c r="B59" s="3"/>
      <c r="C59" s="4">
        <v>40</v>
      </c>
      <c r="D59" s="28" t="s">
        <v>30</v>
      </c>
      <c r="E59" s="24">
        <v>0.1</v>
      </c>
      <c r="F59" s="196">
        <v>0.1</v>
      </c>
      <c r="G59" s="216"/>
      <c r="H59" s="101"/>
      <c r="I59" s="19"/>
      <c r="J59" s="43"/>
      <c r="K59" s="90"/>
    </row>
    <row r="60" spans="2:14" s="2" customFormat="1" x14ac:dyDescent="0.25">
      <c r="B60" s="3"/>
      <c r="C60" s="4">
        <v>41</v>
      </c>
      <c r="D60" s="28" t="s">
        <v>59</v>
      </c>
      <c r="E60" s="24">
        <v>0.05</v>
      </c>
      <c r="F60" s="196">
        <v>0.05</v>
      </c>
      <c r="G60" s="216"/>
      <c r="H60" s="101"/>
      <c r="I60" s="19"/>
      <c r="J60" s="43"/>
      <c r="K60" s="90"/>
    </row>
    <row r="61" spans="2:14" s="2" customFormat="1" x14ac:dyDescent="0.25">
      <c r="B61" s="3"/>
      <c r="C61" s="4">
        <v>42</v>
      </c>
      <c r="D61" s="28" t="s">
        <v>31</v>
      </c>
      <c r="E61" s="24">
        <v>0.01</v>
      </c>
      <c r="F61" s="196">
        <v>0.01</v>
      </c>
      <c r="G61" s="216"/>
      <c r="H61" s="101"/>
      <c r="I61" s="19"/>
      <c r="J61" s="43"/>
      <c r="K61" s="90"/>
    </row>
    <row r="62" spans="2:14" s="2" customFormat="1" x14ac:dyDescent="0.25">
      <c r="B62" s="3"/>
      <c r="C62" s="4">
        <v>43</v>
      </c>
      <c r="D62" s="28" t="s">
        <v>34</v>
      </c>
      <c r="E62" s="24">
        <v>0.02</v>
      </c>
      <c r="F62" s="196">
        <v>0.02</v>
      </c>
      <c r="G62" s="216"/>
      <c r="H62" s="101"/>
      <c r="I62" s="19"/>
      <c r="J62" s="43"/>
      <c r="K62" s="90"/>
    </row>
    <row r="63" spans="2:14" s="2" customFormat="1" x14ac:dyDescent="0.25">
      <c r="B63" s="3"/>
      <c r="C63" s="4">
        <v>44</v>
      </c>
      <c r="D63" s="28" t="s">
        <v>35</v>
      </c>
      <c r="E63" s="24">
        <v>0.02</v>
      </c>
      <c r="F63" s="196">
        <v>0.02</v>
      </c>
      <c r="G63" s="216"/>
      <c r="H63" s="101"/>
      <c r="I63" s="19"/>
      <c r="J63" s="43"/>
      <c r="K63" s="90"/>
    </row>
    <row r="64" spans="2:14" s="2" customFormat="1" x14ac:dyDescent="0.25">
      <c r="B64" s="3"/>
      <c r="C64" s="4">
        <v>45</v>
      </c>
      <c r="D64" s="28" t="s">
        <v>36</v>
      </c>
      <c r="E64" s="24">
        <v>0.01</v>
      </c>
      <c r="F64" s="196">
        <v>0.01</v>
      </c>
      <c r="G64" s="216"/>
      <c r="H64" s="101"/>
      <c r="I64" s="19"/>
      <c r="J64" s="43"/>
      <c r="K64" s="90"/>
    </row>
    <row r="65" spans="2:17" s="2" customFormat="1" x14ac:dyDescent="0.25">
      <c r="B65" s="3"/>
      <c r="C65" s="4">
        <v>46</v>
      </c>
      <c r="D65" s="28" t="s">
        <v>32</v>
      </c>
      <c r="E65" s="24">
        <v>0.02</v>
      </c>
      <c r="F65" s="196">
        <v>0.02</v>
      </c>
      <c r="G65" s="216"/>
      <c r="H65" s="101"/>
      <c r="I65" s="19"/>
      <c r="J65" s="43"/>
      <c r="K65" s="90"/>
    </row>
    <row r="66" spans="2:17" s="2" customFormat="1" x14ac:dyDescent="0.25">
      <c r="B66" s="3"/>
      <c r="C66" s="4">
        <v>47</v>
      </c>
      <c r="D66" s="28" t="s">
        <v>37</v>
      </c>
      <c r="E66" s="24">
        <v>0.02</v>
      </c>
      <c r="F66" s="196">
        <v>0.02</v>
      </c>
      <c r="G66" s="216"/>
      <c r="H66" s="101"/>
      <c r="I66" s="19"/>
      <c r="J66" s="43"/>
      <c r="K66" s="90"/>
    </row>
    <row r="67" spans="2:17" s="2" customFormat="1" x14ac:dyDescent="0.25">
      <c r="B67" s="9" t="s">
        <v>116</v>
      </c>
      <c r="C67" s="4">
        <v>48</v>
      </c>
      <c r="D67" s="28" t="s">
        <v>117</v>
      </c>
      <c r="E67" s="24">
        <v>0.15</v>
      </c>
      <c r="F67" s="196">
        <v>0.15</v>
      </c>
      <c r="G67" s="216"/>
      <c r="H67" s="115"/>
      <c r="I67" s="19"/>
      <c r="J67" s="42"/>
      <c r="K67" s="90"/>
    </row>
    <row r="68" spans="2:17" s="2" customFormat="1" ht="15" x14ac:dyDescent="0.25">
      <c r="B68" s="3"/>
      <c r="C68" s="4">
        <v>49</v>
      </c>
      <c r="D68" s="53" t="s">
        <v>50</v>
      </c>
      <c r="E68" s="54">
        <f>SUM(E55:E67)</f>
        <v>0.75000000000000022</v>
      </c>
      <c r="F68" s="153">
        <f>SUM(F55:F67)</f>
        <v>0.75000000000000022</v>
      </c>
      <c r="G68" s="213" t="s">
        <v>85</v>
      </c>
      <c r="H68" s="170" t="s">
        <v>96</v>
      </c>
      <c r="I68" s="56">
        <f>ROUND(F68*I48,2)</f>
        <v>53.99</v>
      </c>
      <c r="J68" s="55"/>
      <c r="K68" s="171">
        <f>ROUND(F68*K48,2)</f>
        <v>66.709999999999994</v>
      </c>
    </row>
    <row r="69" spans="2:17" s="2" customFormat="1" ht="5.25" customHeight="1" x14ac:dyDescent="0.25">
      <c r="B69" s="3"/>
      <c r="C69" s="4"/>
      <c r="D69" s="18"/>
      <c r="E69" s="44"/>
      <c r="F69" s="44"/>
      <c r="G69" s="214"/>
      <c r="H69" s="101"/>
      <c r="I69" s="57"/>
      <c r="J69" s="11"/>
      <c r="K69" s="90"/>
    </row>
    <row r="70" spans="2:17" s="2" customFormat="1" ht="15" x14ac:dyDescent="0.25">
      <c r="B70" s="58" t="s">
        <v>40</v>
      </c>
      <c r="C70" s="8"/>
      <c r="D70" s="8" t="s">
        <v>0</v>
      </c>
      <c r="E70" s="184"/>
      <c r="F70" s="184"/>
      <c r="G70" s="215"/>
      <c r="H70" s="101"/>
      <c r="I70" s="100" t="s">
        <v>0</v>
      </c>
      <c r="J70" s="11"/>
      <c r="K70" s="96" t="s">
        <v>0</v>
      </c>
    </row>
    <row r="71" spans="2:17" s="2" customFormat="1" x14ac:dyDescent="0.25">
      <c r="B71" s="175"/>
      <c r="C71" s="18">
        <v>50</v>
      </c>
      <c r="D71" s="18" t="s">
        <v>38</v>
      </c>
      <c r="E71" s="44">
        <v>0.05</v>
      </c>
      <c r="F71" s="197">
        <v>0.05</v>
      </c>
      <c r="G71" s="214"/>
      <c r="H71" s="185"/>
      <c r="I71" s="20"/>
      <c r="J71" s="186"/>
      <c r="K71" s="150"/>
    </row>
    <row r="72" spans="2:17" s="2" customFormat="1" x14ac:dyDescent="0.25">
      <c r="B72" s="3"/>
      <c r="C72" s="4">
        <v>51</v>
      </c>
      <c r="D72" s="28" t="s">
        <v>115</v>
      </c>
      <c r="E72" s="24">
        <v>0.05</v>
      </c>
      <c r="F72" s="196">
        <v>0.05</v>
      </c>
      <c r="G72" s="216"/>
      <c r="H72" s="101"/>
      <c r="I72" s="19"/>
      <c r="J72" s="43"/>
      <c r="K72" s="90"/>
      <c r="Q72" s="2" t="s">
        <v>0</v>
      </c>
    </row>
    <row r="73" spans="2:17" s="2" customFormat="1" x14ac:dyDescent="0.25">
      <c r="B73" s="3"/>
      <c r="C73" s="4">
        <v>52</v>
      </c>
      <c r="D73" s="28" t="s">
        <v>39</v>
      </c>
      <c r="E73" s="24">
        <v>0.04</v>
      </c>
      <c r="F73" s="196">
        <v>0.04</v>
      </c>
      <c r="G73" s="216"/>
      <c r="H73" s="101"/>
      <c r="I73" s="19"/>
      <c r="J73" s="43"/>
      <c r="K73" s="90"/>
    </row>
    <row r="74" spans="2:17" s="2" customFormat="1" ht="5.25" customHeight="1" x14ac:dyDescent="0.25">
      <c r="B74" s="3"/>
      <c r="C74" s="4"/>
      <c r="D74" s="31"/>
      <c r="E74" s="141"/>
      <c r="F74" s="154"/>
      <c r="G74" s="217"/>
      <c r="H74" s="101"/>
      <c r="I74" s="19"/>
      <c r="J74" s="43"/>
      <c r="K74" s="90"/>
    </row>
    <row r="75" spans="2:17" s="2" customFormat="1" ht="15" x14ac:dyDescent="0.25">
      <c r="B75" s="3"/>
      <c r="C75" s="4">
        <v>53</v>
      </c>
      <c r="D75" s="144" t="s">
        <v>51</v>
      </c>
      <c r="E75" s="145">
        <f>SUM(E71:E74)</f>
        <v>0.14000000000000001</v>
      </c>
      <c r="F75" s="155">
        <f>SUM(F71:F74)</f>
        <v>0.14000000000000001</v>
      </c>
      <c r="G75" s="218" t="s">
        <v>86</v>
      </c>
      <c r="H75" s="146" t="s">
        <v>96</v>
      </c>
      <c r="I75" s="147">
        <f>ROUND(F75*I48,2)</f>
        <v>10.08</v>
      </c>
      <c r="J75" s="148"/>
      <c r="K75" s="149">
        <f>ROUND(F75*K48,2)</f>
        <v>12.45</v>
      </c>
    </row>
    <row r="76" spans="2:17" s="2" customFormat="1" ht="6.75" customHeight="1" x14ac:dyDescent="0.25">
      <c r="B76" s="3"/>
      <c r="C76" s="4"/>
      <c r="D76" s="31"/>
      <c r="E76" s="141"/>
      <c r="F76" s="154"/>
      <c r="G76" s="217"/>
      <c r="H76" s="142"/>
      <c r="I76" s="132"/>
      <c r="J76" s="143"/>
      <c r="K76" s="133"/>
    </row>
    <row r="77" spans="2:17" s="2" customFormat="1" ht="15" x14ac:dyDescent="0.25">
      <c r="B77" s="3"/>
      <c r="C77" s="4">
        <v>54</v>
      </c>
      <c r="D77" s="144" t="s">
        <v>52</v>
      </c>
      <c r="E77" s="145">
        <f>E75+E68</f>
        <v>0.89000000000000024</v>
      </c>
      <c r="F77" s="155">
        <f>F75+F68</f>
        <v>0.89000000000000024</v>
      </c>
      <c r="G77" s="218" t="s">
        <v>87</v>
      </c>
      <c r="H77" s="146" t="s">
        <v>96</v>
      </c>
      <c r="I77" s="147">
        <f>ROUND(F77*I48,2)</f>
        <v>64.069999999999993</v>
      </c>
      <c r="J77" s="148"/>
      <c r="K77" s="149">
        <f>ROUND(F77*K48,2)</f>
        <v>79.17</v>
      </c>
    </row>
    <row r="78" spans="2:17" s="2" customFormat="1" ht="9" customHeight="1" x14ac:dyDescent="0.25">
      <c r="B78" s="3"/>
      <c r="C78" s="4"/>
      <c r="D78" s="4"/>
      <c r="E78" s="4"/>
      <c r="F78" s="5"/>
      <c r="G78" s="198"/>
      <c r="H78" s="91"/>
      <c r="I78" s="57"/>
      <c r="J78" s="5"/>
      <c r="K78" s="90"/>
    </row>
    <row r="79" spans="2:17" s="83" customFormat="1" ht="16.5" customHeight="1" x14ac:dyDescent="0.25">
      <c r="B79" s="78" t="s">
        <v>101</v>
      </c>
      <c r="C79" s="79"/>
      <c r="D79" s="80"/>
      <c r="E79" s="79"/>
      <c r="F79" s="169"/>
      <c r="G79" s="219" t="s">
        <v>88</v>
      </c>
      <c r="H79" s="102" t="s">
        <v>96</v>
      </c>
      <c r="I79" s="81">
        <f>ROUND(I48+I77,2)</f>
        <v>136.06</v>
      </c>
      <c r="J79" s="82"/>
      <c r="K79" s="103">
        <f>ROUND(K48+K77,2)</f>
        <v>168.12</v>
      </c>
    </row>
    <row r="80" spans="2:17" s="2" customFormat="1" ht="5.25" customHeight="1" x14ac:dyDescent="0.25">
      <c r="B80" s="3"/>
      <c r="C80" s="4"/>
      <c r="D80" s="4"/>
      <c r="E80" s="4"/>
      <c r="F80" s="5"/>
      <c r="G80" s="198"/>
      <c r="H80" s="91"/>
      <c r="I80" s="57"/>
      <c r="J80" s="5"/>
      <c r="K80" s="90"/>
    </row>
    <row r="81" spans="2:11" s="2" customFormat="1" ht="15" x14ac:dyDescent="0.25">
      <c r="B81" s="187" t="s">
        <v>60</v>
      </c>
      <c r="C81" s="190"/>
      <c r="D81" s="189"/>
      <c r="E81" s="190"/>
      <c r="F81" s="191"/>
      <c r="G81" s="212" t="s">
        <v>90</v>
      </c>
      <c r="H81" s="106" t="s">
        <v>96</v>
      </c>
      <c r="I81" s="107">
        <f>ROUND(I79*I47,2)</f>
        <v>13969.28</v>
      </c>
      <c r="J81" s="224"/>
      <c r="K81" s="109">
        <f>ROUND(K79*K47,2)</f>
        <v>17260.88</v>
      </c>
    </row>
    <row r="82" spans="2:11" s="2" customFormat="1" ht="5.25" customHeight="1" x14ac:dyDescent="0.25">
      <c r="B82" s="3"/>
      <c r="C82" s="4"/>
      <c r="D82" s="4"/>
      <c r="E82" s="4"/>
      <c r="F82" s="5"/>
      <c r="G82" s="198"/>
      <c r="H82" s="91"/>
      <c r="I82" s="57"/>
      <c r="J82" s="225"/>
      <c r="K82" s="90"/>
    </row>
    <row r="83" spans="2:11" s="2" customFormat="1" ht="15.75" thickBot="1" x14ac:dyDescent="0.3">
      <c r="B83" s="25" t="s">
        <v>61</v>
      </c>
      <c r="C83" s="26"/>
      <c r="D83" s="27"/>
      <c r="E83" s="26"/>
      <c r="F83" s="160"/>
      <c r="G83" s="220" t="s">
        <v>89</v>
      </c>
      <c r="H83" s="104" t="s">
        <v>96</v>
      </c>
      <c r="I83" s="97">
        <f>ROUND(I79*I46,2)</f>
        <v>167625.92000000001</v>
      </c>
      <c r="J83" s="226"/>
      <c r="K83" s="98">
        <f>ROUND(K79*K46,2)</f>
        <v>207123.84</v>
      </c>
    </row>
    <row r="85" spans="2:11" ht="3.75" customHeight="1" x14ac:dyDescent="0.2"/>
    <row r="86" spans="2:11" x14ac:dyDescent="0.2">
      <c r="B86" s="221" t="s">
        <v>140</v>
      </c>
      <c r="D86" s="221" t="s">
        <v>126</v>
      </c>
      <c r="E86" s="33" t="s">
        <v>91</v>
      </c>
      <c r="F86" s="73"/>
      <c r="G86" s="33" t="s">
        <v>144</v>
      </c>
    </row>
    <row r="87" spans="2:11" ht="3" customHeight="1" x14ac:dyDescent="0.2">
      <c r="E87" s="33"/>
    </row>
    <row r="88" spans="2:11" ht="36.75" customHeight="1" x14ac:dyDescent="0.2">
      <c r="B88" s="234" t="s">
        <v>146</v>
      </c>
      <c r="C88" s="234"/>
      <c r="D88" s="234"/>
      <c r="E88" s="234"/>
      <c r="F88" s="234"/>
      <c r="G88" s="234"/>
      <c r="H88" s="234"/>
      <c r="I88" s="234"/>
      <c r="J88" s="234"/>
      <c r="K88" s="234"/>
    </row>
  </sheetData>
  <sheetProtection password="D2DC" sheet="1" objects="1" scenarios="1"/>
  <mergeCells count="5">
    <mergeCell ref="B88:K88"/>
    <mergeCell ref="B3:D3"/>
    <mergeCell ref="F3:K3"/>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49" max="16383" man="1"/>
    <brk id="69" max="16383" man="1"/>
    <brk id="71" max="16383" man="1"/>
  </rowBreaks>
  <colBreaks count="2" manualBreakCount="2">
    <brk id="3" max="1048575" man="1"/>
    <brk id="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8"/>
  <sheetViews>
    <sheetView showGridLines="0" view="pageBreakPreview" zoomScale="70" zoomScaleNormal="85" zoomScaleSheetLayoutView="70" zoomScalePageLayoutView="70" workbookViewId="0">
      <selection activeCell="S71" sqref="S71"/>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122</v>
      </c>
      <c r="C2" s="14"/>
      <c r="D2" s="15"/>
      <c r="E2" s="15"/>
      <c r="F2" s="15"/>
      <c r="G2" s="34"/>
      <c r="H2" s="34"/>
      <c r="I2" s="15"/>
      <c r="J2" s="34"/>
      <c r="K2" s="16"/>
    </row>
    <row r="3" spans="2:11" ht="87" customHeight="1" x14ac:dyDescent="0.2">
      <c r="B3" s="229" t="s">
        <v>123</v>
      </c>
      <c r="C3" s="230"/>
      <c r="D3" s="230"/>
      <c r="E3" s="72" t="s">
        <v>147</v>
      </c>
      <c r="F3" s="231" t="s">
        <v>133</v>
      </c>
      <c r="G3" s="232"/>
      <c r="H3" s="232"/>
      <c r="I3" s="232"/>
      <c r="J3" s="232"/>
      <c r="K3" s="233"/>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7" t="s">
        <v>130</v>
      </c>
      <c r="I5" s="238"/>
      <c r="J5" s="235" t="s">
        <v>136</v>
      </c>
      <c r="K5" s="236"/>
    </row>
    <row r="6" spans="2:11" s="2" customFormat="1" ht="15" customHeight="1" x14ac:dyDescent="0.25">
      <c r="B6" s="3"/>
      <c r="C6" s="4"/>
      <c r="D6" s="4"/>
      <c r="E6" s="4"/>
      <c r="F6" s="164" t="s">
        <v>66</v>
      </c>
      <c r="G6" s="198" t="s">
        <v>102</v>
      </c>
      <c r="H6" s="87"/>
      <c r="I6" s="67" t="s">
        <v>68</v>
      </c>
      <c r="J6" s="35"/>
      <c r="K6" s="88" t="s">
        <v>67</v>
      </c>
    </row>
    <row r="7" spans="2:11" s="2" customFormat="1" ht="15" x14ac:dyDescent="0.25">
      <c r="B7" s="58" t="s">
        <v>41</v>
      </c>
      <c r="C7" s="5">
        <v>1</v>
      </c>
      <c r="D7" s="4" t="s">
        <v>53</v>
      </c>
      <c r="E7" s="4"/>
      <c r="F7" s="165"/>
      <c r="G7" s="201"/>
      <c r="H7" s="89" t="s">
        <v>96</v>
      </c>
      <c r="I7" s="20">
        <v>3122</v>
      </c>
      <c r="J7" s="36" t="s">
        <v>96</v>
      </c>
      <c r="K7" s="150">
        <v>3799</v>
      </c>
    </row>
    <row r="8" spans="2:11" s="2" customFormat="1" ht="15" x14ac:dyDescent="0.25">
      <c r="B8" s="58" t="s">
        <v>0</v>
      </c>
      <c r="C8" s="5">
        <v>2</v>
      </c>
      <c r="D8" s="172" t="s">
        <v>54</v>
      </c>
      <c r="E8" s="172"/>
      <c r="F8" s="192">
        <v>0.3</v>
      </c>
      <c r="G8" s="200" t="s">
        <v>103</v>
      </c>
      <c r="H8" s="173" t="s">
        <v>96</v>
      </c>
      <c r="I8" s="126">
        <f>ROUND(I7*(1+F8),2)</f>
        <v>4058.6</v>
      </c>
      <c r="J8" s="174" t="s">
        <v>96</v>
      </c>
      <c r="K8" s="128">
        <f>ROUND(K7*(1+F8),)</f>
        <v>4939</v>
      </c>
    </row>
    <row r="9" spans="2:11" s="2" customFormat="1" x14ac:dyDescent="0.25">
      <c r="B9" s="175"/>
      <c r="C9" s="38">
        <v>3</v>
      </c>
      <c r="D9" s="18" t="s">
        <v>5</v>
      </c>
      <c r="E9" s="18"/>
      <c r="F9" s="165">
        <v>4.33</v>
      </c>
      <c r="G9" s="201" t="s">
        <v>69</v>
      </c>
      <c r="H9" s="89" t="s">
        <v>96</v>
      </c>
      <c r="I9" s="20">
        <f>ROUND(I8/F9,2)</f>
        <v>937.32</v>
      </c>
      <c r="J9" s="36" t="s">
        <v>96</v>
      </c>
      <c r="K9" s="150">
        <f>ROUND(K8/F9,2)</f>
        <v>1140.6500000000001</v>
      </c>
    </row>
    <row r="10" spans="2:11" s="2" customFormat="1" x14ac:dyDescent="0.25">
      <c r="B10" s="3" t="s">
        <v>0</v>
      </c>
      <c r="C10" s="5">
        <v>4</v>
      </c>
      <c r="D10" s="28" t="s">
        <v>98</v>
      </c>
      <c r="E10" s="28"/>
      <c r="F10" s="162">
        <v>40</v>
      </c>
      <c r="G10" s="202" t="s">
        <v>70</v>
      </c>
      <c r="H10" s="93" t="s">
        <v>96</v>
      </c>
      <c r="I10" s="75">
        <f>ROUND(I9/F10,2)</f>
        <v>23.43</v>
      </c>
      <c r="J10" s="74" t="s">
        <v>96</v>
      </c>
      <c r="K10" s="94">
        <f>ROUND(K9/F10,2)</f>
        <v>28.52</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71</v>
      </c>
      <c r="H12" s="93" t="s">
        <v>96</v>
      </c>
      <c r="I12" s="75">
        <f>ROUND($I$8*F12,2)</f>
        <v>885.99</v>
      </c>
      <c r="J12" s="74" t="s">
        <v>96</v>
      </c>
      <c r="K12" s="94">
        <f>ROUND($K$8*F12,2)</f>
        <v>1078.18</v>
      </c>
    </row>
    <row r="13" spans="2:11" s="2" customFormat="1" x14ac:dyDescent="0.25">
      <c r="B13" s="3" t="s">
        <v>0</v>
      </c>
      <c r="C13" s="5">
        <v>7</v>
      </c>
      <c r="D13" s="28" t="s">
        <v>2</v>
      </c>
      <c r="E13" s="28"/>
      <c r="F13" s="166">
        <v>4.4999999999999998E-2</v>
      </c>
      <c r="G13" s="203" t="s">
        <v>72</v>
      </c>
      <c r="H13" s="93" t="s">
        <v>96</v>
      </c>
      <c r="I13" s="75">
        <f>ROUND($I$8*F13,2)</f>
        <v>182.64</v>
      </c>
      <c r="J13" s="74" t="s">
        <v>96</v>
      </c>
      <c r="K13" s="94">
        <f>ROUND($K$8*F13,2)</f>
        <v>222.26</v>
      </c>
    </row>
    <row r="14" spans="2:11" s="2" customFormat="1" x14ac:dyDescent="0.25">
      <c r="B14" s="3"/>
      <c r="C14" s="5">
        <v>8</v>
      </c>
      <c r="D14" s="28" t="s">
        <v>3</v>
      </c>
      <c r="E14" s="28"/>
      <c r="F14" s="166">
        <v>0.03</v>
      </c>
      <c r="G14" s="203" t="s">
        <v>73</v>
      </c>
      <c r="H14" s="93" t="s">
        <v>96</v>
      </c>
      <c r="I14" s="75">
        <f>ROUND($I$8*F14,2)</f>
        <v>121.76</v>
      </c>
      <c r="J14" s="74" t="s">
        <v>96</v>
      </c>
      <c r="K14" s="94">
        <f>ROUND($K$8*F14,2)</f>
        <v>148.16999999999999</v>
      </c>
    </row>
    <row r="15" spans="2:11" s="2" customFormat="1" x14ac:dyDescent="0.25">
      <c r="B15" s="3"/>
      <c r="C15" s="5">
        <v>9</v>
      </c>
      <c r="D15" s="28" t="s">
        <v>4</v>
      </c>
      <c r="E15" s="28"/>
      <c r="F15" s="166">
        <v>1.5299999999999999E-2</v>
      </c>
      <c r="G15" s="203" t="s">
        <v>74</v>
      </c>
      <c r="H15" s="93" t="s">
        <v>96</v>
      </c>
      <c r="I15" s="75">
        <f>ROUND($I$8*F15,2)</f>
        <v>62.1</v>
      </c>
      <c r="J15" s="74" t="s">
        <v>96</v>
      </c>
      <c r="K15" s="94">
        <f>ROUND($K$8*F15,2)</f>
        <v>75.569999999999993</v>
      </c>
    </row>
    <row r="16" spans="2:11" s="2" customFormat="1" x14ac:dyDescent="0.25">
      <c r="B16" s="3"/>
      <c r="C16" s="5">
        <v>10</v>
      </c>
      <c r="D16" s="31" t="s">
        <v>92</v>
      </c>
      <c r="E16" s="31"/>
      <c r="F16" s="176">
        <f>SUM(F12:F15)</f>
        <v>0.30859999999999999</v>
      </c>
      <c r="G16" s="204" t="s">
        <v>75</v>
      </c>
      <c r="H16" s="125" t="s">
        <v>96</v>
      </c>
      <c r="I16" s="132">
        <f>ROUND($I$8*F16,2)</f>
        <v>1252.48</v>
      </c>
      <c r="J16" s="127" t="s">
        <v>96</v>
      </c>
      <c r="K16" s="133">
        <f>ROUND($K$8*F16,2)</f>
        <v>1524.18</v>
      </c>
    </row>
    <row r="17" spans="2:11" s="2" customFormat="1" x14ac:dyDescent="0.25">
      <c r="B17" s="175" t="s">
        <v>55</v>
      </c>
      <c r="C17" s="18"/>
      <c r="D17" s="177" t="s">
        <v>94</v>
      </c>
      <c r="E17" s="178"/>
      <c r="F17" s="179"/>
      <c r="G17" s="205"/>
      <c r="H17" s="180"/>
      <c r="I17" s="181"/>
      <c r="J17" s="182"/>
      <c r="K17" s="183"/>
    </row>
    <row r="18" spans="2:11" s="2" customFormat="1" x14ac:dyDescent="0.25">
      <c r="B18" s="23" t="s">
        <v>56</v>
      </c>
      <c r="C18" s="5">
        <v>11</v>
      </c>
      <c r="D18" s="28" t="s">
        <v>92</v>
      </c>
      <c r="E18" s="28"/>
      <c r="F18" s="166">
        <f>F16-0.94%</f>
        <v>0.29919999999999997</v>
      </c>
      <c r="G18" s="203" t="s">
        <v>76</v>
      </c>
      <c r="H18" s="93" t="s">
        <v>96</v>
      </c>
      <c r="I18" s="75">
        <f>ROUND($I$8*F18,2)</f>
        <v>1214.33</v>
      </c>
      <c r="J18" s="74" t="s">
        <v>96</v>
      </c>
      <c r="K18" s="94">
        <f>ROUND($K$8*F18,2)</f>
        <v>1477.75</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77</v>
      </c>
      <c r="H20" s="121" t="s">
        <v>96</v>
      </c>
      <c r="I20" s="52">
        <f>ROUND((I8+I18)*2,2)</f>
        <v>10545.86</v>
      </c>
      <c r="J20" s="51" t="s">
        <v>96</v>
      </c>
      <c r="K20" s="122">
        <f>ROUND((K8+K18)*2,2)</f>
        <v>12833.5</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99</v>
      </c>
      <c r="E22" s="64"/>
      <c r="F22" s="161"/>
      <c r="G22" s="209" t="s">
        <v>106</v>
      </c>
      <c r="H22" s="123"/>
      <c r="I22" s="66">
        <f>ROUND(((I8+I16)*12+I20)/12,2)</f>
        <v>6189.9</v>
      </c>
      <c r="J22" s="65"/>
      <c r="K22" s="124">
        <f>ROUND(((K8+K16)*12+K20)/12,2)</f>
        <v>7532.64</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78</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104</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v>19</v>
      </c>
      <c r="D29" s="28" t="s">
        <v>58</v>
      </c>
      <c r="E29" s="28"/>
      <c r="F29" s="162">
        <v>13</v>
      </c>
      <c r="G29" s="202"/>
      <c r="H29" s="93"/>
      <c r="I29" s="75">
        <f>F29</f>
        <v>13</v>
      </c>
      <c r="J29" s="74"/>
      <c r="K29" s="94">
        <f>F29</f>
        <v>13</v>
      </c>
    </row>
    <row r="30" spans="2:11" s="2" customFormat="1" ht="15" x14ac:dyDescent="0.25">
      <c r="B30" s="3"/>
      <c r="C30" s="5">
        <v>20</v>
      </c>
      <c r="D30" s="29" t="s">
        <v>14</v>
      </c>
      <c r="E30" s="29"/>
      <c r="F30" s="163"/>
      <c r="G30" s="202" t="s">
        <v>79</v>
      </c>
      <c r="H30" s="93"/>
      <c r="I30" s="76">
        <f>ROUND(I27-I28-I29,2)</f>
        <v>210</v>
      </c>
      <c r="J30" s="74"/>
      <c r="K30" s="95">
        <f>ROUND(K27-K28-K29,2)</f>
        <v>210</v>
      </c>
    </row>
    <row r="31" spans="2:11" s="2" customFormat="1" ht="9" customHeight="1" x14ac:dyDescent="0.25">
      <c r="B31" s="3"/>
      <c r="C31" s="4"/>
      <c r="D31" s="31"/>
      <c r="E31" s="31"/>
      <c r="F31" s="157"/>
      <c r="G31" s="204"/>
      <c r="H31" s="125"/>
      <c r="I31" s="132"/>
      <c r="J31" s="127"/>
      <c r="K31" s="133"/>
    </row>
    <row r="32" spans="2:11" s="2" customFormat="1" x14ac:dyDescent="0.25">
      <c r="B32" s="3" t="s">
        <v>15</v>
      </c>
      <c r="C32" s="5">
        <v>21</v>
      </c>
      <c r="D32" s="32" t="s">
        <v>16</v>
      </c>
      <c r="E32" s="32"/>
      <c r="F32" s="194">
        <v>8</v>
      </c>
      <c r="G32" s="210"/>
      <c r="H32" s="134"/>
      <c r="I32" s="135">
        <f>F32</f>
        <v>8</v>
      </c>
      <c r="J32" s="136"/>
      <c r="K32" s="137">
        <f>F32</f>
        <v>8</v>
      </c>
    </row>
    <row r="33" spans="2:11" s="2" customFormat="1" x14ac:dyDescent="0.25">
      <c r="B33" s="3"/>
      <c r="C33" s="5">
        <v>22</v>
      </c>
      <c r="D33" s="28" t="s">
        <v>43</v>
      </c>
      <c r="E33" s="28"/>
      <c r="F33" s="162"/>
      <c r="G33" s="202" t="s">
        <v>80</v>
      </c>
      <c r="H33" s="93"/>
      <c r="I33" s="75">
        <f>ROUND(I30*I32,2)</f>
        <v>1680</v>
      </c>
      <c r="J33" s="74"/>
      <c r="K33" s="94">
        <f>ROUND(K30*K32,2)</f>
        <v>1680</v>
      </c>
    </row>
    <row r="34" spans="2:11" s="2" customFormat="1" ht="15.75" thickBot="1" x14ac:dyDescent="0.3">
      <c r="B34" s="3"/>
      <c r="C34" s="5">
        <v>23</v>
      </c>
      <c r="D34" s="28" t="s">
        <v>44</v>
      </c>
      <c r="E34" s="31"/>
      <c r="F34" s="157"/>
      <c r="G34" s="204" t="s">
        <v>81</v>
      </c>
      <c r="H34" s="125"/>
      <c r="I34" s="126">
        <f>ROUND(I33/12,2)</f>
        <v>140</v>
      </c>
      <c r="J34" s="127"/>
      <c r="K34" s="128">
        <f>ROUND(K30/K24*30.4167*8,2)</f>
        <v>140</v>
      </c>
    </row>
    <row r="35" spans="2:11" s="2" customFormat="1" ht="12.75" customHeight="1" thickBot="1" x14ac:dyDescent="0.3">
      <c r="B35" s="3"/>
      <c r="C35" s="5"/>
      <c r="D35" s="31"/>
      <c r="E35" s="12" t="s">
        <v>95</v>
      </c>
      <c r="F35" s="152" t="s">
        <v>64</v>
      </c>
      <c r="G35" s="211"/>
      <c r="H35" s="129"/>
      <c r="I35" s="119"/>
      <c r="J35" s="130"/>
      <c r="K35" s="120"/>
    </row>
    <row r="36" spans="2:11" s="2" customFormat="1" x14ac:dyDescent="0.25">
      <c r="B36" s="3" t="s">
        <v>17</v>
      </c>
      <c r="C36" s="5">
        <v>24</v>
      </c>
      <c r="D36" s="32" t="s">
        <v>65</v>
      </c>
      <c r="E36" s="131">
        <v>12</v>
      </c>
      <c r="F36" s="194">
        <v>12</v>
      </c>
      <c r="G36" s="203" t="s">
        <v>107</v>
      </c>
      <c r="H36" s="93"/>
      <c r="I36" s="75">
        <f t="shared" ref="I36:I42" si="0">ROUND(F36*$I$32,2)</f>
        <v>96</v>
      </c>
      <c r="J36" s="74"/>
      <c r="K36" s="94">
        <f t="shared" ref="K36:K42" si="1">ROUND(F36*$K$32,2)</f>
        <v>96</v>
      </c>
    </row>
    <row r="37" spans="2:11" s="2" customFormat="1" x14ac:dyDescent="0.25">
      <c r="B37" s="17" t="s">
        <v>42</v>
      </c>
      <c r="C37" s="5">
        <v>25</v>
      </c>
      <c r="D37" s="28" t="s">
        <v>18</v>
      </c>
      <c r="E37" s="30">
        <v>2</v>
      </c>
      <c r="F37" s="193">
        <v>2</v>
      </c>
      <c r="G37" s="203" t="s">
        <v>108</v>
      </c>
      <c r="H37" s="93"/>
      <c r="I37" s="75">
        <f t="shared" si="0"/>
        <v>16</v>
      </c>
      <c r="J37" s="74"/>
      <c r="K37" s="94">
        <f t="shared" si="1"/>
        <v>16</v>
      </c>
    </row>
    <row r="38" spans="2:11" s="2" customFormat="1" x14ac:dyDescent="0.25">
      <c r="B38" s="3"/>
      <c r="C38" s="5">
        <v>26</v>
      </c>
      <c r="D38" s="28" t="s">
        <v>19</v>
      </c>
      <c r="E38" s="30">
        <v>2</v>
      </c>
      <c r="F38" s="193">
        <v>2</v>
      </c>
      <c r="G38" s="203" t="s">
        <v>109</v>
      </c>
      <c r="H38" s="93"/>
      <c r="I38" s="75">
        <f t="shared" si="0"/>
        <v>16</v>
      </c>
      <c r="J38" s="74"/>
      <c r="K38" s="94">
        <f t="shared" si="1"/>
        <v>16</v>
      </c>
    </row>
    <row r="39" spans="2:11" s="2" customFormat="1" x14ac:dyDescent="0.25">
      <c r="B39" s="3"/>
      <c r="C39" s="5">
        <v>27</v>
      </c>
      <c r="D39" s="28" t="s">
        <v>20</v>
      </c>
      <c r="E39" s="30">
        <v>12</v>
      </c>
      <c r="F39" s="193">
        <v>12</v>
      </c>
      <c r="G39" s="203" t="s">
        <v>110</v>
      </c>
      <c r="H39" s="93"/>
      <c r="I39" s="75">
        <f t="shared" si="0"/>
        <v>96</v>
      </c>
      <c r="J39" s="74"/>
      <c r="K39" s="94">
        <f t="shared" si="1"/>
        <v>96</v>
      </c>
    </row>
    <row r="40" spans="2:11" s="2" customFormat="1" x14ac:dyDescent="0.25">
      <c r="B40" s="3"/>
      <c r="C40" s="5">
        <v>28</v>
      </c>
      <c r="D40" s="28" t="s">
        <v>114</v>
      </c>
      <c r="E40" s="30">
        <v>3</v>
      </c>
      <c r="F40" s="193">
        <v>3</v>
      </c>
      <c r="G40" s="203" t="s">
        <v>111</v>
      </c>
      <c r="H40" s="93"/>
      <c r="I40" s="75">
        <f t="shared" si="0"/>
        <v>24</v>
      </c>
      <c r="J40" s="74"/>
      <c r="K40" s="94">
        <f t="shared" si="1"/>
        <v>24</v>
      </c>
    </row>
    <row r="41" spans="2:11" s="2" customFormat="1" x14ac:dyDescent="0.25">
      <c r="B41" s="3"/>
      <c r="C41" s="5">
        <v>29</v>
      </c>
      <c r="D41" s="28" t="s">
        <v>21</v>
      </c>
      <c r="E41" s="30">
        <v>5</v>
      </c>
      <c r="F41" s="193">
        <v>5</v>
      </c>
      <c r="G41" s="203" t="s">
        <v>112</v>
      </c>
      <c r="H41" s="93"/>
      <c r="I41" s="75">
        <f t="shared" si="0"/>
        <v>40</v>
      </c>
      <c r="J41" s="74"/>
      <c r="K41" s="94">
        <f t="shared" si="1"/>
        <v>40</v>
      </c>
    </row>
    <row r="42" spans="2:11" s="2" customFormat="1" x14ac:dyDescent="0.25">
      <c r="B42" s="3"/>
      <c r="C42" s="5">
        <v>30</v>
      </c>
      <c r="D42" s="28" t="s">
        <v>25</v>
      </c>
      <c r="E42" s="30">
        <v>20</v>
      </c>
      <c r="F42" s="193">
        <v>20</v>
      </c>
      <c r="G42" s="203" t="s">
        <v>113</v>
      </c>
      <c r="H42" s="93"/>
      <c r="I42" s="75">
        <f t="shared" si="0"/>
        <v>160</v>
      </c>
      <c r="J42" s="74"/>
      <c r="K42" s="94">
        <f t="shared" si="1"/>
        <v>160</v>
      </c>
    </row>
    <row r="43" spans="2:11" s="2" customFormat="1" ht="15" x14ac:dyDescent="0.25">
      <c r="B43" s="3"/>
      <c r="C43" s="5">
        <v>31</v>
      </c>
      <c r="D43" s="28" t="s">
        <v>46</v>
      </c>
      <c r="E43" s="28"/>
      <c r="F43" s="156">
        <f>I43/I33</f>
        <v>0.26666666666666666</v>
      </c>
      <c r="G43" s="203" t="s">
        <v>93</v>
      </c>
      <c r="H43" s="93"/>
      <c r="I43" s="75">
        <f>ROUND(SUM(I36:I42),2)</f>
        <v>448</v>
      </c>
      <c r="J43" s="74"/>
      <c r="K43" s="94">
        <f>ROUND(SUM(K36:K42),3)</f>
        <v>448</v>
      </c>
    </row>
    <row r="44" spans="2:11" s="2" customFormat="1" ht="15" x14ac:dyDescent="0.25">
      <c r="B44" s="3"/>
      <c r="C44" s="5">
        <v>32</v>
      </c>
      <c r="D44" s="28" t="s">
        <v>47</v>
      </c>
      <c r="E44" s="28"/>
      <c r="F44" s="156">
        <f>F43</f>
        <v>0.26666666666666666</v>
      </c>
      <c r="G44" s="203" t="s">
        <v>105</v>
      </c>
      <c r="H44" s="93"/>
      <c r="I44" s="76">
        <f>ROUND(F44*I34,2)</f>
        <v>37.33</v>
      </c>
      <c r="J44" s="74"/>
      <c r="K44" s="95">
        <f>ROUND(F44*K34,2)</f>
        <v>37.33</v>
      </c>
    </row>
    <row r="45" spans="2:11" s="2" customFormat="1" x14ac:dyDescent="0.25">
      <c r="B45" s="3"/>
      <c r="C45" s="4"/>
      <c r="D45" s="31"/>
      <c r="E45" s="31"/>
      <c r="F45" s="157"/>
      <c r="G45" s="204"/>
      <c r="H45" s="138"/>
      <c r="I45" s="132"/>
      <c r="J45" s="139"/>
      <c r="K45" s="133"/>
    </row>
    <row r="46" spans="2:11" s="2" customFormat="1" x14ac:dyDescent="0.25">
      <c r="B46" s="3" t="s">
        <v>22</v>
      </c>
      <c r="C46" s="5">
        <v>33</v>
      </c>
      <c r="D46" s="32" t="s">
        <v>23</v>
      </c>
      <c r="E46" s="32"/>
      <c r="F46" s="158"/>
      <c r="G46" s="210" t="s">
        <v>82</v>
      </c>
      <c r="H46" s="134"/>
      <c r="I46" s="135">
        <f>ROUND(I33-I43,2)</f>
        <v>1232</v>
      </c>
      <c r="J46" s="136"/>
      <c r="K46" s="140">
        <f>ROUND(K33-K43,2)</f>
        <v>1232</v>
      </c>
    </row>
    <row r="47" spans="2:11" s="2" customFormat="1" ht="14.25" customHeight="1" x14ac:dyDescent="0.25">
      <c r="B47" s="3" t="s">
        <v>0</v>
      </c>
      <c r="C47" s="5">
        <v>34</v>
      </c>
      <c r="D47" s="4" t="s">
        <v>45</v>
      </c>
      <c r="E47" s="4"/>
      <c r="F47" s="159"/>
      <c r="G47" s="198" t="s">
        <v>83</v>
      </c>
      <c r="H47" s="91"/>
      <c r="I47" s="21">
        <f>ROUND(I34-I44,2)</f>
        <v>102.67</v>
      </c>
      <c r="J47" s="37"/>
      <c r="K47" s="96">
        <f>ROUND(K34-K44,2)</f>
        <v>102.67</v>
      </c>
    </row>
    <row r="48" spans="2:11" s="2" customFormat="1" ht="18.75" customHeight="1" x14ac:dyDescent="0.25">
      <c r="B48" s="187" t="s">
        <v>24</v>
      </c>
      <c r="C48" s="188">
        <v>35</v>
      </c>
      <c r="D48" s="189" t="s">
        <v>48</v>
      </c>
      <c r="E48" s="190"/>
      <c r="F48" s="191"/>
      <c r="G48" s="212" t="s">
        <v>84</v>
      </c>
      <c r="H48" s="110" t="s">
        <v>96</v>
      </c>
      <c r="I48" s="107">
        <f>ROUND(I22/I47,2)</f>
        <v>60.29</v>
      </c>
      <c r="J48" s="111" t="s">
        <v>96</v>
      </c>
      <c r="K48" s="109">
        <f>ROUND(K22/K47,2)</f>
        <v>73.37</v>
      </c>
    </row>
    <row r="49" spans="2:14" s="2" customFormat="1" ht="6" customHeight="1" x14ac:dyDescent="0.25">
      <c r="B49" s="3"/>
      <c r="C49" s="4"/>
      <c r="D49" s="4"/>
      <c r="E49" s="4"/>
      <c r="F49" s="5"/>
      <c r="G49" s="198"/>
      <c r="H49" s="112"/>
      <c r="I49" s="57"/>
      <c r="J49" s="40"/>
      <c r="K49" s="90"/>
    </row>
    <row r="50" spans="2:14" s="2" customFormat="1" ht="6.75" customHeight="1" x14ac:dyDescent="0.25">
      <c r="B50" s="3"/>
      <c r="C50" s="4"/>
      <c r="D50" s="4"/>
      <c r="E50" s="4"/>
      <c r="F50" s="5"/>
      <c r="G50" s="198"/>
      <c r="H50" s="112"/>
      <c r="I50" s="57"/>
      <c r="J50" s="40"/>
      <c r="K50" s="90"/>
    </row>
    <row r="51" spans="2:14" s="83" customFormat="1" ht="16.5" customHeight="1" x14ac:dyDescent="0.25">
      <c r="B51" s="78" t="s">
        <v>49</v>
      </c>
      <c r="C51" s="84"/>
      <c r="D51" s="79"/>
      <c r="E51" s="79"/>
      <c r="F51" s="85"/>
      <c r="G51" s="222"/>
      <c r="H51" s="113"/>
      <c r="I51" s="86"/>
      <c r="J51" s="85"/>
      <c r="K51" s="103"/>
    </row>
    <row r="52" spans="2:14" s="2" customFormat="1" ht="5.25" customHeight="1" x14ac:dyDescent="0.25">
      <c r="B52" s="3"/>
      <c r="C52" s="4"/>
      <c r="D52" s="4"/>
      <c r="E52" s="4"/>
      <c r="F52" s="5"/>
      <c r="G52" s="198"/>
      <c r="H52" s="112"/>
      <c r="I52" s="57"/>
      <c r="J52" s="40"/>
      <c r="K52" s="90"/>
    </row>
    <row r="53" spans="2:14" s="2" customFormat="1" ht="15.75" thickBot="1" x14ac:dyDescent="0.3">
      <c r="B53" s="58" t="s">
        <v>26</v>
      </c>
      <c r="C53" s="8"/>
      <c r="D53" s="8" t="s">
        <v>0</v>
      </c>
      <c r="E53" s="7"/>
      <c r="F53" s="59"/>
      <c r="G53" s="223"/>
      <c r="H53" s="114"/>
      <c r="I53" s="100" t="s">
        <v>0</v>
      </c>
      <c r="J53" s="99"/>
      <c r="K53" s="96" t="s">
        <v>0</v>
      </c>
    </row>
    <row r="54" spans="2:14" s="2" customFormat="1" ht="15" thickBot="1" x14ac:dyDescent="0.3">
      <c r="B54" s="9" t="s">
        <v>27</v>
      </c>
      <c r="C54" s="4"/>
      <c r="D54" s="6"/>
      <c r="E54" s="12" t="s">
        <v>95</v>
      </c>
      <c r="F54" s="152" t="s">
        <v>63</v>
      </c>
      <c r="G54" s="215"/>
      <c r="H54" s="116"/>
      <c r="I54" s="22"/>
      <c r="J54" s="117"/>
      <c r="K54" s="118"/>
    </row>
    <row r="55" spans="2:14" s="2" customFormat="1" x14ac:dyDescent="0.25">
      <c r="B55" s="3"/>
      <c r="C55" s="4">
        <v>36</v>
      </c>
      <c r="D55" s="4" t="s">
        <v>97</v>
      </c>
      <c r="E55" s="11">
        <v>7.0000000000000007E-2</v>
      </c>
      <c r="F55" s="195">
        <v>7.0000000000000007E-2</v>
      </c>
      <c r="G55" s="215"/>
      <c r="H55" s="101"/>
      <c r="I55" s="19"/>
      <c r="J55" s="43"/>
      <c r="K55" s="90"/>
      <c r="N55" s="10"/>
    </row>
    <row r="56" spans="2:14" s="2" customFormat="1" x14ac:dyDescent="0.25">
      <c r="B56" s="3"/>
      <c r="C56" s="4">
        <v>37</v>
      </c>
      <c r="D56" s="28" t="s">
        <v>33</v>
      </c>
      <c r="E56" s="24">
        <v>0.15</v>
      </c>
      <c r="F56" s="196">
        <v>0.15</v>
      </c>
      <c r="G56" s="216"/>
      <c r="H56" s="101"/>
      <c r="I56" s="19"/>
      <c r="J56" s="43"/>
      <c r="K56" s="90"/>
    </row>
    <row r="57" spans="2:14" s="2" customFormat="1" x14ac:dyDescent="0.25">
      <c r="B57" s="3"/>
      <c r="C57" s="4">
        <v>38</v>
      </c>
      <c r="D57" s="28" t="s">
        <v>28</v>
      </c>
      <c r="E57" s="24">
        <v>0.05</v>
      </c>
      <c r="F57" s="196">
        <v>0.05</v>
      </c>
      <c r="G57" s="216"/>
      <c r="H57" s="101"/>
      <c r="I57" s="19"/>
      <c r="J57" s="43"/>
      <c r="K57" s="90"/>
    </row>
    <row r="58" spans="2:14" s="2" customFormat="1" x14ac:dyDescent="0.25">
      <c r="B58" s="3"/>
      <c r="C58" s="4">
        <v>39</v>
      </c>
      <c r="D58" s="28" t="s">
        <v>29</v>
      </c>
      <c r="E58" s="24">
        <v>0.08</v>
      </c>
      <c r="F58" s="196">
        <v>0.08</v>
      </c>
      <c r="G58" s="216"/>
      <c r="H58" s="101"/>
      <c r="I58" s="19"/>
      <c r="J58" s="43"/>
      <c r="K58" s="90"/>
    </row>
    <row r="59" spans="2:14" s="2" customFormat="1" x14ac:dyDescent="0.25">
      <c r="B59" s="3"/>
      <c r="C59" s="4">
        <v>40</v>
      </c>
      <c r="D59" s="28" t="s">
        <v>30</v>
      </c>
      <c r="E59" s="24">
        <v>0.03</v>
      </c>
      <c r="F59" s="196">
        <v>0.03</v>
      </c>
      <c r="G59" s="216"/>
      <c r="H59" s="101"/>
      <c r="I59" s="19"/>
      <c r="J59" s="43"/>
      <c r="K59" s="90"/>
    </row>
    <row r="60" spans="2:14" s="2" customFormat="1" x14ac:dyDescent="0.25">
      <c r="B60" s="3"/>
      <c r="C60" s="4">
        <v>41</v>
      </c>
      <c r="D60" s="28" t="s">
        <v>59</v>
      </c>
      <c r="E60" s="24">
        <v>0.05</v>
      </c>
      <c r="F60" s="196">
        <v>0.05</v>
      </c>
      <c r="G60" s="216"/>
      <c r="H60" s="101"/>
      <c r="I60" s="19"/>
      <c r="J60" s="43"/>
      <c r="K60" s="90"/>
    </row>
    <row r="61" spans="2:14" s="2" customFormat="1" x14ac:dyDescent="0.25">
      <c r="B61" s="3"/>
      <c r="C61" s="4">
        <v>42</v>
      </c>
      <c r="D61" s="28" t="s">
        <v>31</v>
      </c>
      <c r="E61" s="24">
        <v>0.01</v>
      </c>
      <c r="F61" s="196">
        <v>0.01</v>
      </c>
      <c r="G61" s="216"/>
      <c r="H61" s="101"/>
      <c r="I61" s="19"/>
      <c r="J61" s="43"/>
      <c r="K61" s="90"/>
    </row>
    <row r="62" spans="2:14" s="2" customFormat="1" x14ac:dyDescent="0.25">
      <c r="B62" s="3"/>
      <c r="C62" s="4">
        <v>43</v>
      </c>
      <c r="D62" s="28" t="s">
        <v>34</v>
      </c>
      <c r="E62" s="24">
        <v>0.02</v>
      </c>
      <c r="F62" s="196">
        <v>0.02</v>
      </c>
      <c r="G62" s="216"/>
      <c r="H62" s="101"/>
      <c r="I62" s="19"/>
      <c r="J62" s="43"/>
      <c r="K62" s="90"/>
    </row>
    <row r="63" spans="2:14" s="2" customFormat="1" x14ac:dyDescent="0.25">
      <c r="B63" s="3"/>
      <c r="C63" s="4">
        <v>44</v>
      </c>
      <c r="D63" s="28" t="s">
        <v>35</v>
      </c>
      <c r="E63" s="24">
        <v>0.02</v>
      </c>
      <c r="F63" s="196">
        <v>0.02</v>
      </c>
      <c r="G63" s="216"/>
      <c r="H63" s="101"/>
      <c r="I63" s="19"/>
      <c r="J63" s="43"/>
      <c r="K63" s="90"/>
    </row>
    <row r="64" spans="2:14" s="2" customFormat="1" x14ac:dyDescent="0.25">
      <c r="B64" s="3"/>
      <c r="C64" s="4">
        <v>45</v>
      </c>
      <c r="D64" s="28" t="s">
        <v>36</v>
      </c>
      <c r="E64" s="24">
        <v>0.01</v>
      </c>
      <c r="F64" s="196">
        <v>0.01</v>
      </c>
      <c r="G64" s="216"/>
      <c r="H64" s="101"/>
      <c r="I64" s="19"/>
      <c r="J64" s="43"/>
      <c r="K64" s="90"/>
    </row>
    <row r="65" spans="2:17" s="2" customFormat="1" x14ac:dyDescent="0.25">
      <c r="B65" s="3"/>
      <c r="C65" s="4">
        <v>46</v>
      </c>
      <c r="D65" s="28" t="s">
        <v>32</v>
      </c>
      <c r="E65" s="24">
        <v>0.02</v>
      </c>
      <c r="F65" s="196">
        <v>0.02</v>
      </c>
      <c r="G65" s="216"/>
      <c r="H65" s="101"/>
      <c r="I65" s="19"/>
      <c r="J65" s="43"/>
      <c r="K65" s="90"/>
    </row>
    <row r="66" spans="2:17" s="2" customFormat="1" x14ac:dyDescent="0.25">
      <c r="B66" s="3"/>
      <c r="C66" s="4">
        <v>47</v>
      </c>
      <c r="D66" s="28" t="s">
        <v>37</v>
      </c>
      <c r="E66" s="24">
        <v>0.02</v>
      </c>
      <c r="F66" s="196">
        <v>0.02</v>
      </c>
      <c r="G66" s="216"/>
      <c r="H66" s="101"/>
      <c r="I66" s="19"/>
      <c r="J66" s="43"/>
      <c r="K66" s="90"/>
    </row>
    <row r="67" spans="2:17" s="2" customFormat="1" x14ac:dyDescent="0.25">
      <c r="B67" s="9" t="s">
        <v>116</v>
      </c>
      <c r="C67" s="4">
        <v>48</v>
      </c>
      <c r="D67" s="28" t="s">
        <v>117</v>
      </c>
      <c r="E67" s="24">
        <v>0.15</v>
      </c>
      <c r="F67" s="196">
        <v>0.15</v>
      </c>
      <c r="G67" s="216"/>
      <c r="H67" s="115"/>
      <c r="I67" s="19"/>
      <c r="J67" s="42"/>
      <c r="K67" s="90"/>
    </row>
    <row r="68" spans="2:17" s="2" customFormat="1" ht="15" x14ac:dyDescent="0.25">
      <c r="B68" s="3"/>
      <c r="C68" s="4">
        <v>49</v>
      </c>
      <c r="D68" s="53" t="s">
        <v>50</v>
      </c>
      <c r="E68" s="54">
        <f>SUM(E55:E67)</f>
        <v>0.68</v>
      </c>
      <c r="F68" s="153">
        <f>SUM(F55:F67)</f>
        <v>0.68</v>
      </c>
      <c r="G68" s="213" t="s">
        <v>85</v>
      </c>
      <c r="H68" s="170" t="s">
        <v>96</v>
      </c>
      <c r="I68" s="56">
        <f>ROUND(F68*I48,2)</f>
        <v>41</v>
      </c>
      <c r="J68" s="55"/>
      <c r="K68" s="171">
        <f>ROUND(F68*K48,2)</f>
        <v>49.89</v>
      </c>
    </row>
    <row r="69" spans="2:17" s="2" customFormat="1" ht="5.25" customHeight="1" x14ac:dyDescent="0.25">
      <c r="B69" s="3"/>
      <c r="C69" s="4"/>
      <c r="D69" s="18"/>
      <c r="E69" s="44"/>
      <c r="F69" s="44"/>
      <c r="G69" s="214"/>
      <c r="H69" s="101"/>
      <c r="I69" s="57"/>
      <c r="J69" s="11"/>
      <c r="K69" s="90"/>
    </row>
    <row r="70" spans="2:17" s="2" customFormat="1" ht="15" x14ac:dyDescent="0.25">
      <c r="B70" s="58" t="s">
        <v>40</v>
      </c>
      <c r="C70" s="8"/>
      <c r="D70" s="8" t="s">
        <v>0</v>
      </c>
      <c r="E70" s="184"/>
      <c r="F70" s="184"/>
      <c r="G70" s="215"/>
      <c r="H70" s="101"/>
      <c r="I70" s="100" t="s">
        <v>0</v>
      </c>
      <c r="J70" s="11"/>
      <c r="K70" s="96" t="s">
        <v>0</v>
      </c>
    </row>
    <row r="71" spans="2:17" s="2" customFormat="1" x14ac:dyDescent="0.25">
      <c r="B71" s="175"/>
      <c r="C71" s="18">
        <v>50</v>
      </c>
      <c r="D71" s="18" t="s">
        <v>38</v>
      </c>
      <c r="E71" s="44">
        <v>0.05</v>
      </c>
      <c r="F71" s="197">
        <v>0.05</v>
      </c>
      <c r="G71" s="214"/>
      <c r="H71" s="185"/>
      <c r="I71" s="20"/>
      <c r="J71" s="186"/>
      <c r="K71" s="150"/>
    </row>
    <row r="72" spans="2:17" s="2" customFormat="1" x14ac:dyDescent="0.25">
      <c r="B72" s="3"/>
      <c r="C72" s="4">
        <v>51</v>
      </c>
      <c r="D72" s="28" t="s">
        <v>115</v>
      </c>
      <c r="E72" s="24">
        <v>0.05</v>
      </c>
      <c r="F72" s="196">
        <v>0.05</v>
      </c>
      <c r="G72" s="216"/>
      <c r="H72" s="101"/>
      <c r="I72" s="19"/>
      <c r="J72" s="43"/>
      <c r="K72" s="90"/>
      <c r="Q72" s="2" t="s">
        <v>0</v>
      </c>
    </row>
    <row r="73" spans="2:17" s="2" customFormat="1" x14ac:dyDescent="0.25">
      <c r="B73" s="3"/>
      <c r="C73" s="4">
        <v>52</v>
      </c>
      <c r="D73" s="28" t="s">
        <v>39</v>
      </c>
      <c r="E73" s="24">
        <v>0.04</v>
      </c>
      <c r="F73" s="196">
        <v>0.04</v>
      </c>
      <c r="G73" s="216"/>
      <c r="H73" s="101"/>
      <c r="I73" s="19"/>
      <c r="J73" s="43"/>
      <c r="K73" s="90"/>
    </row>
    <row r="74" spans="2:17" s="2" customFormat="1" ht="5.25" customHeight="1" x14ac:dyDescent="0.25">
      <c r="B74" s="3"/>
      <c r="C74" s="4"/>
      <c r="D74" s="31"/>
      <c r="E74" s="141"/>
      <c r="F74" s="154"/>
      <c r="G74" s="217"/>
      <c r="H74" s="101"/>
      <c r="I74" s="19"/>
      <c r="J74" s="43"/>
      <c r="K74" s="90"/>
    </row>
    <row r="75" spans="2:17" s="2" customFormat="1" ht="15" x14ac:dyDescent="0.25">
      <c r="B75" s="3"/>
      <c r="C75" s="4">
        <v>53</v>
      </c>
      <c r="D75" s="144" t="s">
        <v>51</v>
      </c>
      <c r="E75" s="145">
        <f>SUM(E71:E74)</f>
        <v>0.14000000000000001</v>
      </c>
      <c r="F75" s="155">
        <f>SUM(F71:F74)</f>
        <v>0.14000000000000001</v>
      </c>
      <c r="G75" s="218" t="s">
        <v>86</v>
      </c>
      <c r="H75" s="146" t="s">
        <v>96</v>
      </c>
      <c r="I75" s="147">
        <f>ROUND(F75*I48,2)</f>
        <v>8.44</v>
      </c>
      <c r="J75" s="148"/>
      <c r="K75" s="149">
        <f>ROUND(F75*K48,2)</f>
        <v>10.27</v>
      </c>
    </row>
    <row r="76" spans="2:17" s="2" customFormat="1" ht="6.75" customHeight="1" x14ac:dyDescent="0.25">
      <c r="B76" s="3"/>
      <c r="C76" s="4"/>
      <c r="D76" s="31"/>
      <c r="E76" s="141"/>
      <c r="F76" s="154"/>
      <c r="G76" s="217"/>
      <c r="H76" s="142"/>
      <c r="I76" s="132"/>
      <c r="J76" s="143"/>
      <c r="K76" s="133"/>
    </row>
    <row r="77" spans="2:17" s="2" customFormat="1" ht="15" x14ac:dyDescent="0.25">
      <c r="B77" s="3"/>
      <c r="C77" s="4">
        <v>54</v>
      </c>
      <c r="D77" s="144" t="s">
        <v>52</v>
      </c>
      <c r="E77" s="145">
        <f>E75+E68</f>
        <v>0.82000000000000006</v>
      </c>
      <c r="F77" s="155">
        <f>F75+F68</f>
        <v>0.82000000000000006</v>
      </c>
      <c r="G77" s="218" t="s">
        <v>87</v>
      </c>
      <c r="H77" s="146" t="s">
        <v>96</v>
      </c>
      <c r="I77" s="147">
        <f>ROUND(F77*I48,2)</f>
        <v>49.44</v>
      </c>
      <c r="J77" s="148"/>
      <c r="K77" s="149">
        <f>ROUND(F77*K48,2)</f>
        <v>60.16</v>
      </c>
    </row>
    <row r="78" spans="2:17" s="2" customFormat="1" ht="9" customHeight="1" x14ac:dyDescent="0.25">
      <c r="B78" s="3"/>
      <c r="C78" s="4"/>
      <c r="D78" s="4"/>
      <c r="E78" s="4"/>
      <c r="F78" s="5"/>
      <c r="G78" s="198"/>
      <c r="H78" s="91"/>
      <c r="I78" s="57"/>
      <c r="J78" s="5"/>
      <c r="K78" s="90"/>
    </row>
    <row r="79" spans="2:17" s="83" customFormat="1" ht="16.5" customHeight="1" x14ac:dyDescent="0.25">
      <c r="B79" s="78" t="s">
        <v>101</v>
      </c>
      <c r="C79" s="79"/>
      <c r="D79" s="80"/>
      <c r="E79" s="79"/>
      <c r="F79" s="169"/>
      <c r="G79" s="219" t="s">
        <v>88</v>
      </c>
      <c r="H79" s="102" t="s">
        <v>96</v>
      </c>
      <c r="I79" s="81">
        <f>ROUND(I48+I77,2)</f>
        <v>109.73</v>
      </c>
      <c r="J79" s="82"/>
      <c r="K79" s="103">
        <f>ROUND(K48+K77,2)</f>
        <v>133.53</v>
      </c>
    </row>
    <row r="80" spans="2:17" s="2" customFormat="1" ht="5.25" customHeight="1" x14ac:dyDescent="0.25">
      <c r="B80" s="3"/>
      <c r="C80" s="4"/>
      <c r="D80" s="4"/>
      <c r="E80" s="4"/>
      <c r="F80" s="5"/>
      <c r="G80" s="198"/>
      <c r="H80" s="91"/>
      <c r="I80" s="57"/>
      <c r="J80" s="5"/>
      <c r="K80" s="90"/>
    </row>
    <row r="81" spans="2:11" s="2" customFormat="1" ht="15" x14ac:dyDescent="0.25">
      <c r="B81" s="187" t="s">
        <v>60</v>
      </c>
      <c r="C81" s="190"/>
      <c r="D81" s="189"/>
      <c r="E81" s="190"/>
      <c r="F81" s="191"/>
      <c r="G81" s="212" t="s">
        <v>90</v>
      </c>
      <c r="H81" s="106" t="s">
        <v>96</v>
      </c>
      <c r="I81" s="107">
        <f>ROUND(I79*I47,2)</f>
        <v>11265.98</v>
      </c>
      <c r="J81" s="224"/>
      <c r="K81" s="109">
        <f>ROUND(K79*K47,2)</f>
        <v>13709.53</v>
      </c>
    </row>
    <row r="82" spans="2:11" s="2" customFormat="1" ht="5.25" customHeight="1" x14ac:dyDescent="0.25">
      <c r="B82" s="3"/>
      <c r="C82" s="4"/>
      <c r="D82" s="4"/>
      <c r="E82" s="4"/>
      <c r="F82" s="5"/>
      <c r="G82" s="198"/>
      <c r="H82" s="91"/>
      <c r="I82" s="57"/>
      <c r="J82" s="225"/>
      <c r="K82" s="90"/>
    </row>
    <row r="83" spans="2:11" s="2" customFormat="1" ht="15.75" thickBot="1" x14ac:dyDescent="0.3">
      <c r="B83" s="25" t="s">
        <v>61</v>
      </c>
      <c r="C83" s="26"/>
      <c r="D83" s="27"/>
      <c r="E83" s="26"/>
      <c r="F83" s="160"/>
      <c r="G83" s="220" t="s">
        <v>89</v>
      </c>
      <c r="H83" s="104" t="s">
        <v>96</v>
      </c>
      <c r="I83" s="97">
        <f>ROUND(I79*I46,2)</f>
        <v>135187.35999999999</v>
      </c>
      <c r="J83" s="226"/>
      <c r="K83" s="98">
        <f>ROUND(K79*K46,2)</f>
        <v>164508.96</v>
      </c>
    </row>
    <row r="85" spans="2:11" ht="3.75" customHeight="1" x14ac:dyDescent="0.2"/>
    <row r="86" spans="2:11" x14ac:dyDescent="0.2">
      <c r="B86" s="221" t="s">
        <v>140</v>
      </c>
      <c r="D86" s="221" t="s">
        <v>126</v>
      </c>
      <c r="E86" s="33" t="s">
        <v>91</v>
      </c>
      <c r="F86" s="73"/>
      <c r="G86" s="33" t="s">
        <v>144</v>
      </c>
    </row>
    <row r="87" spans="2:11" ht="3" customHeight="1" x14ac:dyDescent="0.2">
      <c r="E87" s="33"/>
    </row>
    <row r="88" spans="2:11" ht="36.75" customHeight="1" x14ac:dyDescent="0.2">
      <c r="B88" s="234" t="s">
        <v>132</v>
      </c>
      <c r="C88" s="234"/>
      <c r="D88" s="234"/>
      <c r="E88" s="234"/>
      <c r="F88" s="234"/>
      <c r="G88" s="234"/>
      <c r="H88" s="234"/>
      <c r="I88" s="234"/>
      <c r="J88" s="234"/>
      <c r="K88" s="234"/>
    </row>
  </sheetData>
  <sheetProtection password="D2DC" sheet="1" objects="1" scenarios="1"/>
  <mergeCells count="5">
    <mergeCell ref="B3:D3"/>
    <mergeCell ref="F3:K3"/>
    <mergeCell ref="H5:I5"/>
    <mergeCell ref="J5:K5"/>
    <mergeCell ref="B88:K88"/>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49" max="16383" man="1"/>
    <brk id="69" max="16383" man="1"/>
    <brk id="71" max="16383" man="1"/>
  </rowBreaks>
  <colBreaks count="2" manualBreakCount="2">
    <brk id="3" max="1048575" man="1"/>
    <brk id="8"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8"/>
  <sheetViews>
    <sheetView showGridLines="0" view="pageBreakPreview" zoomScale="70" zoomScaleNormal="85" zoomScaleSheetLayoutView="70" zoomScalePageLayoutView="70" workbookViewId="0">
      <selection activeCell="T55" sqref="T55"/>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120</v>
      </c>
      <c r="C2" s="14"/>
      <c r="D2" s="15"/>
      <c r="E2" s="15"/>
      <c r="F2" s="15"/>
      <c r="G2" s="34"/>
      <c r="H2" s="34"/>
      <c r="I2" s="15"/>
      <c r="J2" s="34"/>
      <c r="K2" s="16"/>
    </row>
    <row r="3" spans="2:11" ht="87" customHeight="1" x14ac:dyDescent="0.2">
      <c r="B3" s="229" t="s">
        <v>121</v>
      </c>
      <c r="C3" s="230"/>
      <c r="D3" s="230"/>
      <c r="E3" s="72" t="s">
        <v>148</v>
      </c>
      <c r="F3" s="231" t="s">
        <v>134</v>
      </c>
      <c r="G3" s="232"/>
      <c r="H3" s="232"/>
      <c r="I3" s="232"/>
      <c r="J3" s="232"/>
      <c r="K3" s="233"/>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7" t="s">
        <v>135</v>
      </c>
      <c r="I5" s="238"/>
      <c r="J5" s="235" t="s">
        <v>137</v>
      </c>
      <c r="K5" s="236"/>
    </row>
    <row r="6" spans="2:11" s="2" customFormat="1" ht="15" customHeight="1" x14ac:dyDescent="0.25">
      <c r="B6" s="3"/>
      <c r="C6" s="4"/>
      <c r="D6" s="4"/>
      <c r="E6" s="4"/>
      <c r="F6" s="164" t="s">
        <v>66</v>
      </c>
      <c r="G6" s="198" t="s">
        <v>102</v>
      </c>
      <c r="H6" s="87"/>
      <c r="I6" s="67" t="s">
        <v>68</v>
      </c>
      <c r="J6" s="35"/>
      <c r="K6" s="88" t="s">
        <v>67</v>
      </c>
    </row>
    <row r="7" spans="2:11" s="2" customFormat="1" ht="15" x14ac:dyDescent="0.25">
      <c r="B7" s="58" t="s">
        <v>41</v>
      </c>
      <c r="C7" s="5">
        <v>1</v>
      </c>
      <c r="D7" s="4" t="s">
        <v>53</v>
      </c>
      <c r="E7" s="4"/>
      <c r="F7" s="165"/>
      <c r="G7" s="201"/>
      <c r="H7" s="89" t="s">
        <v>96</v>
      </c>
      <c r="I7" s="20">
        <v>2343</v>
      </c>
      <c r="J7" s="36" t="s">
        <v>96</v>
      </c>
      <c r="K7" s="150">
        <v>3135</v>
      </c>
    </row>
    <row r="8" spans="2:11" s="2" customFormat="1" ht="15" x14ac:dyDescent="0.25">
      <c r="B8" s="58" t="s">
        <v>0</v>
      </c>
      <c r="C8" s="5">
        <v>2</v>
      </c>
      <c r="D8" s="172" t="s">
        <v>54</v>
      </c>
      <c r="E8" s="172"/>
      <c r="F8" s="192">
        <v>0.3</v>
      </c>
      <c r="G8" s="200" t="s">
        <v>103</v>
      </c>
      <c r="H8" s="173" t="s">
        <v>96</v>
      </c>
      <c r="I8" s="126">
        <f>ROUND(I7*(1+F8),2)</f>
        <v>3045.9</v>
      </c>
      <c r="J8" s="174" t="s">
        <v>96</v>
      </c>
      <c r="K8" s="128">
        <f>ROUND(K7*(1+F8),2)</f>
        <v>4075.5</v>
      </c>
    </row>
    <row r="9" spans="2:11" s="2" customFormat="1" x14ac:dyDescent="0.25">
      <c r="B9" s="175"/>
      <c r="C9" s="38">
        <v>3</v>
      </c>
      <c r="D9" s="18" t="s">
        <v>5</v>
      </c>
      <c r="E9" s="18"/>
      <c r="F9" s="165">
        <v>4.33</v>
      </c>
      <c r="G9" s="201" t="s">
        <v>69</v>
      </c>
      <c r="H9" s="89" t="s">
        <v>96</v>
      </c>
      <c r="I9" s="20">
        <f>ROUND(I8/F9,2)</f>
        <v>703.44</v>
      </c>
      <c r="J9" s="36" t="s">
        <v>96</v>
      </c>
      <c r="K9" s="150">
        <f>ROUND(K8/F9,2)</f>
        <v>941.22</v>
      </c>
    </row>
    <row r="10" spans="2:11" s="2" customFormat="1" x14ac:dyDescent="0.25">
      <c r="B10" s="3" t="s">
        <v>0</v>
      </c>
      <c r="C10" s="5">
        <v>4</v>
      </c>
      <c r="D10" s="28" t="s">
        <v>98</v>
      </c>
      <c r="E10" s="28"/>
      <c r="F10" s="162">
        <v>40</v>
      </c>
      <c r="G10" s="202" t="s">
        <v>70</v>
      </c>
      <c r="H10" s="93" t="s">
        <v>96</v>
      </c>
      <c r="I10" s="75">
        <f>ROUND(I9/F10,2)</f>
        <v>17.59</v>
      </c>
      <c r="J10" s="74" t="s">
        <v>96</v>
      </c>
      <c r="K10" s="94">
        <f>ROUND(K9/F10,2)</f>
        <v>23.53</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71</v>
      </c>
      <c r="H12" s="93" t="s">
        <v>96</v>
      </c>
      <c r="I12" s="75">
        <f>ROUND($I$8*F12,2)</f>
        <v>664.92</v>
      </c>
      <c r="J12" s="74" t="s">
        <v>96</v>
      </c>
      <c r="K12" s="94">
        <f>ROUND($K$8*F12,2)</f>
        <v>889.68</v>
      </c>
    </row>
    <row r="13" spans="2:11" s="2" customFormat="1" x14ac:dyDescent="0.25">
      <c r="B13" s="3" t="s">
        <v>0</v>
      </c>
      <c r="C13" s="5">
        <v>7</v>
      </c>
      <c r="D13" s="28" t="s">
        <v>2</v>
      </c>
      <c r="E13" s="28"/>
      <c r="F13" s="166">
        <v>4.4999999999999998E-2</v>
      </c>
      <c r="G13" s="203" t="s">
        <v>72</v>
      </c>
      <c r="H13" s="93" t="s">
        <v>96</v>
      </c>
      <c r="I13" s="75">
        <f>ROUND($I$8*F13,2)</f>
        <v>137.07</v>
      </c>
      <c r="J13" s="74" t="s">
        <v>96</v>
      </c>
      <c r="K13" s="94">
        <f>ROUND($K$8*F13,2)</f>
        <v>183.4</v>
      </c>
    </row>
    <row r="14" spans="2:11" s="2" customFormat="1" x14ac:dyDescent="0.25">
      <c r="B14" s="3"/>
      <c r="C14" s="5">
        <v>8</v>
      </c>
      <c r="D14" s="28" t="s">
        <v>3</v>
      </c>
      <c r="E14" s="28"/>
      <c r="F14" s="166">
        <v>0.03</v>
      </c>
      <c r="G14" s="203" t="s">
        <v>73</v>
      </c>
      <c r="H14" s="93" t="s">
        <v>96</v>
      </c>
      <c r="I14" s="75">
        <f>ROUND($I$8*F14,2)</f>
        <v>91.38</v>
      </c>
      <c r="J14" s="74" t="s">
        <v>96</v>
      </c>
      <c r="K14" s="94">
        <f>ROUND($K$8*F14,2)</f>
        <v>122.27</v>
      </c>
    </row>
    <row r="15" spans="2:11" s="2" customFormat="1" x14ac:dyDescent="0.25">
      <c r="B15" s="3"/>
      <c r="C15" s="5">
        <v>9</v>
      </c>
      <c r="D15" s="28" t="s">
        <v>4</v>
      </c>
      <c r="E15" s="28"/>
      <c r="F15" s="166">
        <v>1.5299999999999999E-2</v>
      </c>
      <c r="G15" s="203" t="s">
        <v>74</v>
      </c>
      <c r="H15" s="93" t="s">
        <v>96</v>
      </c>
      <c r="I15" s="75">
        <f>ROUND($I$8*F15,2)</f>
        <v>46.6</v>
      </c>
      <c r="J15" s="74" t="s">
        <v>96</v>
      </c>
      <c r="K15" s="94">
        <f>ROUND($K$8*F15,2)</f>
        <v>62.36</v>
      </c>
    </row>
    <row r="16" spans="2:11" s="2" customFormat="1" x14ac:dyDescent="0.25">
      <c r="B16" s="3"/>
      <c r="C16" s="5">
        <v>10</v>
      </c>
      <c r="D16" s="31" t="s">
        <v>92</v>
      </c>
      <c r="E16" s="31"/>
      <c r="F16" s="176">
        <f>SUM(F12:F15)</f>
        <v>0.30859999999999999</v>
      </c>
      <c r="G16" s="204" t="s">
        <v>75</v>
      </c>
      <c r="H16" s="125" t="s">
        <v>96</v>
      </c>
      <c r="I16" s="132">
        <f>ROUND($I$8*F16,2)</f>
        <v>939.96</v>
      </c>
      <c r="J16" s="127" t="s">
        <v>96</v>
      </c>
      <c r="K16" s="133">
        <f>ROUND($K$8*F16,2)</f>
        <v>1257.7</v>
      </c>
    </row>
    <row r="17" spans="2:11" s="2" customFormat="1" x14ac:dyDescent="0.25">
      <c r="B17" s="175" t="s">
        <v>55</v>
      </c>
      <c r="C17" s="18"/>
      <c r="D17" s="177" t="s">
        <v>94</v>
      </c>
      <c r="E17" s="178"/>
      <c r="F17" s="179"/>
      <c r="G17" s="205"/>
      <c r="H17" s="180"/>
      <c r="I17" s="181"/>
      <c r="J17" s="182"/>
      <c r="K17" s="183"/>
    </row>
    <row r="18" spans="2:11" s="2" customFormat="1" x14ac:dyDescent="0.25">
      <c r="B18" s="23" t="s">
        <v>56</v>
      </c>
      <c r="C18" s="5">
        <v>11</v>
      </c>
      <c r="D18" s="28" t="s">
        <v>92</v>
      </c>
      <c r="E18" s="28"/>
      <c r="F18" s="166">
        <f>F16-0.94%</f>
        <v>0.29919999999999997</v>
      </c>
      <c r="G18" s="203" t="s">
        <v>76</v>
      </c>
      <c r="H18" s="93" t="s">
        <v>96</v>
      </c>
      <c r="I18" s="75">
        <f>ROUND($I$8*F18,2)</f>
        <v>911.33</v>
      </c>
      <c r="J18" s="74" t="s">
        <v>96</v>
      </c>
      <c r="K18" s="94">
        <f>ROUND($K$8*F18,2)</f>
        <v>1219.3900000000001</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77</v>
      </c>
      <c r="H20" s="121" t="s">
        <v>96</v>
      </c>
      <c r="I20" s="52">
        <f>ROUND((I8+I18)*2,2)</f>
        <v>7914.46</v>
      </c>
      <c r="J20" s="51" t="s">
        <v>96</v>
      </c>
      <c r="K20" s="122">
        <f>ROUND((K8+K18)*2,2)</f>
        <v>10589.78</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99</v>
      </c>
      <c r="E22" s="64"/>
      <c r="F22" s="161"/>
      <c r="G22" s="209" t="s">
        <v>106</v>
      </c>
      <c r="H22" s="123"/>
      <c r="I22" s="66">
        <f>ROUND(((I8+I16)*12+I20)/12,2)</f>
        <v>4645.3999999999996</v>
      </c>
      <c r="J22" s="65"/>
      <c r="K22" s="124">
        <f>ROUND(((K8+K16)*12+K20)/12,2)</f>
        <v>6215.68</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78</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104</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v>19</v>
      </c>
      <c r="D29" s="28" t="s">
        <v>58</v>
      </c>
      <c r="E29" s="28"/>
      <c r="F29" s="162">
        <v>13</v>
      </c>
      <c r="G29" s="202"/>
      <c r="H29" s="93"/>
      <c r="I29" s="75">
        <f>F29</f>
        <v>13</v>
      </c>
      <c r="J29" s="74"/>
      <c r="K29" s="94">
        <f>F29</f>
        <v>13</v>
      </c>
    </row>
    <row r="30" spans="2:11" s="2" customFormat="1" ht="15" x14ac:dyDescent="0.25">
      <c r="B30" s="3"/>
      <c r="C30" s="5">
        <v>20</v>
      </c>
      <c r="D30" s="29" t="s">
        <v>14</v>
      </c>
      <c r="E30" s="29"/>
      <c r="F30" s="163"/>
      <c r="G30" s="202" t="s">
        <v>79</v>
      </c>
      <c r="H30" s="93"/>
      <c r="I30" s="76">
        <f>I27-I28-I29</f>
        <v>210</v>
      </c>
      <c r="J30" s="74"/>
      <c r="K30" s="95">
        <f>ROUND(K27-K28-K29,2)</f>
        <v>210</v>
      </c>
    </row>
    <row r="31" spans="2:11" s="2" customFormat="1" ht="9" customHeight="1" x14ac:dyDescent="0.25">
      <c r="B31" s="3"/>
      <c r="C31" s="4"/>
      <c r="D31" s="31"/>
      <c r="E31" s="31"/>
      <c r="F31" s="157"/>
      <c r="G31" s="204"/>
      <c r="H31" s="125"/>
      <c r="I31" s="132"/>
      <c r="J31" s="127"/>
      <c r="K31" s="133"/>
    </row>
    <row r="32" spans="2:11" s="2" customFormat="1" x14ac:dyDescent="0.25">
      <c r="B32" s="3" t="s">
        <v>15</v>
      </c>
      <c r="C32" s="5">
        <v>21</v>
      </c>
      <c r="D32" s="32" t="s">
        <v>16</v>
      </c>
      <c r="E32" s="32"/>
      <c r="F32" s="194">
        <v>8</v>
      </c>
      <c r="G32" s="210"/>
      <c r="H32" s="134"/>
      <c r="I32" s="135">
        <f>F32</f>
        <v>8</v>
      </c>
      <c r="J32" s="136"/>
      <c r="K32" s="137">
        <f>F32</f>
        <v>8</v>
      </c>
    </row>
    <row r="33" spans="2:11" s="2" customFormat="1" x14ac:dyDescent="0.25">
      <c r="B33" s="3"/>
      <c r="C33" s="5">
        <v>22</v>
      </c>
      <c r="D33" s="28" t="s">
        <v>43</v>
      </c>
      <c r="E33" s="28"/>
      <c r="F33" s="162"/>
      <c r="G33" s="202" t="s">
        <v>80</v>
      </c>
      <c r="H33" s="93"/>
      <c r="I33" s="75">
        <f>ROUND(I30*I32,2)</f>
        <v>1680</v>
      </c>
      <c r="J33" s="74"/>
      <c r="K33" s="94">
        <f>ROUND(K30*K32,2)</f>
        <v>1680</v>
      </c>
    </row>
    <row r="34" spans="2:11" s="2" customFormat="1" ht="15.75" thickBot="1" x14ac:dyDescent="0.3">
      <c r="B34" s="3"/>
      <c r="C34" s="5">
        <v>23</v>
      </c>
      <c r="D34" s="28" t="s">
        <v>44</v>
      </c>
      <c r="E34" s="31"/>
      <c r="F34" s="157"/>
      <c r="G34" s="204" t="s">
        <v>81</v>
      </c>
      <c r="H34" s="125"/>
      <c r="I34" s="126">
        <f>ROUND(I33/12,2)</f>
        <v>140</v>
      </c>
      <c r="J34" s="127"/>
      <c r="K34" s="128">
        <f>ROUND(K30/K24*30.4167*8,2)</f>
        <v>140</v>
      </c>
    </row>
    <row r="35" spans="2:11" s="2" customFormat="1" ht="12.75" customHeight="1" thickBot="1" x14ac:dyDescent="0.3">
      <c r="B35" s="3"/>
      <c r="C35" s="5"/>
      <c r="D35" s="31"/>
      <c r="E35" s="12" t="s">
        <v>95</v>
      </c>
      <c r="F35" s="152" t="s">
        <v>64</v>
      </c>
      <c r="G35" s="211"/>
      <c r="H35" s="129"/>
      <c r="I35" s="119"/>
      <c r="J35" s="130"/>
      <c r="K35" s="120"/>
    </row>
    <row r="36" spans="2:11" s="2" customFormat="1" x14ac:dyDescent="0.25">
      <c r="B36" s="3" t="s">
        <v>17</v>
      </c>
      <c r="C36" s="5">
        <v>24</v>
      </c>
      <c r="D36" s="32" t="s">
        <v>65</v>
      </c>
      <c r="E36" s="131">
        <v>12</v>
      </c>
      <c r="F36" s="194">
        <v>12</v>
      </c>
      <c r="G36" s="203" t="s">
        <v>107</v>
      </c>
      <c r="H36" s="93"/>
      <c r="I36" s="75">
        <f t="shared" ref="I36:I42" si="0">ROUND(F36*$I$32,2)</f>
        <v>96</v>
      </c>
      <c r="J36" s="74"/>
      <c r="K36" s="94">
        <f t="shared" ref="K36:K42" si="1">ROUND(F36*$K$32,2)</f>
        <v>96</v>
      </c>
    </row>
    <row r="37" spans="2:11" s="2" customFormat="1" x14ac:dyDescent="0.25">
      <c r="B37" s="17" t="s">
        <v>42</v>
      </c>
      <c r="C37" s="5">
        <v>25</v>
      </c>
      <c r="D37" s="28" t="s">
        <v>18</v>
      </c>
      <c r="E37" s="30">
        <v>2</v>
      </c>
      <c r="F37" s="193">
        <v>2</v>
      </c>
      <c r="G37" s="203" t="s">
        <v>108</v>
      </c>
      <c r="H37" s="93"/>
      <c r="I37" s="75">
        <f t="shared" si="0"/>
        <v>16</v>
      </c>
      <c r="J37" s="74"/>
      <c r="K37" s="94">
        <f t="shared" si="1"/>
        <v>16</v>
      </c>
    </row>
    <row r="38" spans="2:11" s="2" customFormat="1" x14ac:dyDescent="0.25">
      <c r="B38" s="3"/>
      <c r="C38" s="5">
        <v>26</v>
      </c>
      <c r="D38" s="28" t="s">
        <v>19</v>
      </c>
      <c r="E38" s="30">
        <v>2</v>
      </c>
      <c r="F38" s="193">
        <v>2</v>
      </c>
      <c r="G38" s="203" t="s">
        <v>109</v>
      </c>
      <c r="H38" s="93"/>
      <c r="I38" s="75">
        <f t="shared" si="0"/>
        <v>16</v>
      </c>
      <c r="J38" s="74"/>
      <c r="K38" s="94">
        <f t="shared" si="1"/>
        <v>16</v>
      </c>
    </row>
    <row r="39" spans="2:11" s="2" customFormat="1" x14ac:dyDescent="0.25">
      <c r="B39" s="3"/>
      <c r="C39" s="5">
        <v>27</v>
      </c>
      <c r="D39" s="28" t="s">
        <v>20</v>
      </c>
      <c r="E39" s="30">
        <v>12</v>
      </c>
      <c r="F39" s="193">
        <v>12</v>
      </c>
      <c r="G39" s="203" t="s">
        <v>110</v>
      </c>
      <c r="H39" s="93"/>
      <c r="I39" s="75">
        <f t="shared" si="0"/>
        <v>96</v>
      </c>
      <c r="J39" s="74"/>
      <c r="K39" s="94">
        <f t="shared" si="1"/>
        <v>96</v>
      </c>
    </row>
    <row r="40" spans="2:11" s="2" customFormat="1" x14ac:dyDescent="0.25">
      <c r="B40" s="3"/>
      <c r="C40" s="5">
        <v>28</v>
      </c>
      <c r="D40" s="28" t="s">
        <v>114</v>
      </c>
      <c r="E40" s="30">
        <v>3</v>
      </c>
      <c r="F40" s="193">
        <v>3</v>
      </c>
      <c r="G40" s="203" t="s">
        <v>111</v>
      </c>
      <c r="H40" s="93"/>
      <c r="I40" s="75">
        <f t="shared" si="0"/>
        <v>24</v>
      </c>
      <c r="J40" s="74"/>
      <c r="K40" s="94">
        <f t="shared" si="1"/>
        <v>24</v>
      </c>
    </row>
    <row r="41" spans="2:11" s="2" customFormat="1" x14ac:dyDescent="0.25">
      <c r="B41" s="3"/>
      <c r="C41" s="5">
        <v>29</v>
      </c>
      <c r="D41" s="28" t="s">
        <v>21</v>
      </c>
      <c r="E41" s="30">
        <v>5</v>
      </c>
      <c r="F41" s="193">
        <v>5</v>
      </c>
      <c r="G41" s="203" t="s">
        <v>112</v>
      </c>
      <c r="H41" s="93"/>
      <c r="I41" s="75">
        <f t="shared" si="0"/>
        <v>40</v>
      </c>
      <c r="J41" s="74"/>
      <c r="K41" s="94">
        <f t="shared" si="1"/>
        <v>40</v>
      </c>
    </row>
    <row r="42" spans="2:11" s="2" customFormat="1" x14ac:dyDescent="0.25">
      <c r="B42" s="3"/>
      <c r="C42" s="5">
        <v>30</v>
      </c>
      <c r="D42" s="28" t="s">
        <v>25</v>
      </c>
      <c r="E42" s="30">
        <v>20</v>
      </c>
      <c r="F42" s="193">
        <v>20</v>
      </c>
      <c r="G42" s="203" t="s">
        <v>113</v>
      </c>
      <c r="H42" s="93"/>
      <c r="I42" s="75">
        <f t="shared" si="0"/>
        <v>160</v>
      </c>
      <c r="J42" s="74"/>
      <c r="K42" s="94">
        <f t="shared" si="1"/>
        <v>160</v>
      </c>
    </row>
    <row r="43" spans="2:11" s="2" customFormat="1" ht="15" x14ac:dyDescent="0.25">
      <c r="B43" s="3"/>
      <c r="C43" s="5">
        <v>31</v>
      </c>
      <c r="D43" s="28" t="s">
        <v>46</v>
      </c>
      <c r="E43" s="28"/>
      <c r="F43" s="156">
        <f>I43/I33</f>
        <v>0.26666666666666666</v>
      </c>
      <c r="G43" s="203" t="s">
        <v>93</v>
      </c>
      <c r="H43" s="93"/>
      <c r="I43" s="75">
        <f>ROUND(SUM(I36:I42),2)</f>
        <v>448</v>
      </c>
      <c r="J43" s="74"/>
      <c r="K43" s="94">
        <f>ROUND(SUM(K36:K42),2)</f>
        <v>448</v>
      </c>
    </row>
    <row r="44" spans="2:11" s="2" customFormat="1" ht="15" x14ac:dyDescent="0.25">
      <c r="B44" s="3"/>
      <c r="C44" s="5">
        <v>32</v>
      </c>
      <c r="D44" s="28" t="s">
        <v>47</v>
      </c>
      <c r="E44" s="28"/>
      <c r="F44" s="156">
        <f>F43</f>
        <v>0.26666666666666666</v>
      </c>
      <c r="G44" s="203" t="s">
        <v>105</v>
      </c>
      <c r="H44" s="93"/>
      <c r="I44" s="76">
        <f>ROUND(F44*I34,2)</f>
        <v>37.33</v>
      </c>
      <c r="J44" s="74"/>
      <c r="K44" s="95">
        <f>ROUND(F44*K34,2)</f>
        <v>37.33</v>
      </c>
    </row>
    <row r="45" spans="2:11" s="2" customFormat="1" x14ac:dyDescent="0.25">
      <c r="B45" s="3"/>
      <c r="C45" s="4"/>
      <c r="D45" s="31"/>
      <c r="E45" s="31"/>
      <c r="F45" s="157"/>
      <c r="G45" s="204"/>
      <c r="H45" s="138"/>
      <c r="I45" s="132"/>
      <c r="J45" s="139"/>
      <c r="K45" s="133"/>
    </row>
    <row r="46" spans="2:11" s="2" customFormat="1" x14ac:dyDescent="0.25">
      <c r="B46" s="3" t="s">
        <v>22</v>
      </c>
      <c r="C46" s="5">
        <v>33</v>
      </c>
      <c r="D46" s="32" t="s">
        <v>23</v>
      </c>
      <c r="E46" s="32"/>
      <c r="F46" s="158"/>
      <c r="G46" s="210" t="s">
        <v>82</v>
      </c>
      <c r="H46" s="134"/>
      <c r="I46" s="135">
        <f>ROUND(I33-I43,2)</f>
        <v>1232</v>
      </c>
      <c r="J46" s="136"/>
      <c r="K46" s="140">
        <f>ROUND(K33-K43,2)</f>
        <v>1232</v>
      </c>
    </row>
    <row r="47" spans="2:11" s="2" customFormat="1" ht="14.25" customHeight="1" x14ac:dyDescent="0.25">
      <c r="B47" s="3" t="s">
        <v>0</v>
      </c>
      <c r="C47" s="5">
        <v>34</v>
      </c>
      <c r="D47" s="4" t="s">
        <v>45</v>
      </c>
      <c r="E47" s="4"/>
      <c r="F47" s="159"/>
      <c r="G47" s="198" t="s">
        <v>83</v>
      </c>
      <c r="H47" s="91"/>
      <c r="I47" s="21">
        <f>ROUND(I34-I44,2)</f>
        <v>102.67</v>
      </c>
      <c r="J47" s="37"/>
      <c r="K47" s="96">
        <f>ROUND(K34-K44,2)</f>
        <v>102.67</v>
      </c>
    </row>
    <row r="48" spans="2:11" s="2" customFormat="1" ht="18.75" customHeight="1" x14ac:dyDescent="0.25">
      <c r="B48" s="187" t="s">
        <v>24</v>
      </c>
      <c r="C48" s="188">
        <v>35</v>
      </c>
      <c r="D48" s="189" t="s">
        <v>48</v>
      </c>
      <c r="E48" s="190"/>
      <c r="F48" s="191"/>
      <c r="G48" s="212" t="s">
        <v>84</v>
      </c>
      <c r="H48" s="110" t="s">
        <v>96</v>
      </c>
      <c r="I48" s="107">
        <f>ROUND(I22/I47,2)</f>
        <v>45.25</v>
      </c>
      <c r="J48" s="111" t="s">
        <v>96</v>
      </c>
      <c r="K48" s="109">
        <f>ROUND(K22/K47,2)</f>
        <v>60.54</v>
      </c>
    </row>
    <row r="49" spans="2:14" s="2" customFormat="1" ht="6" customHeight="1" x14ac:dyDescent="0.25">
      <c r="B49" s="3"/>
      <c r="C49" s="4"/>
      <c r="D49" s="4"/>
      <c r="E49" s="4"/>
      <c r="F49" s="5"/>
      <c r="G49" s="198"/>
      <c r="H49" s="112"/>
      <c r="I49" s="57"/>
      <c r="J49" s="40"/>
      <c r="K49" s="90"/>
    </row>
    <row r="50" spans="2:14" s="2" customFormat="1" ht="6.75" customHeight="1" x14ac:dyDescent="0.25">
      <c r="B50" s="3"/>
      <c r="C50" s="4"/>
      <c r="D50" s="4"/>
      <c r="E50" s="4"/>
      <c r="F50" s="5"/>
      <c r="G50" s="198"/>
      <c r="H50" s="112"/>
      <c r="I50" s="57"/>
      <c r="J50" s="40"/>
      <c r="K50" s="90"/>
    </row>
    <row r="51" spans="2:14" s="83" customFormat="1" ht="16.5" customHeight="1" x14ac:dyDescent="0.25">
      <c r="B51" s="78" t="s">
        <v>49</v>
      </c>
      <c r="C51" s="84"/>
      <c r="D51" s="79"/>
      <c r="E51" s="79"/>
      <c r="F51" s="85"/>
      <c r="G51" s="227"/>
      <c r="H51" s="113"/>
      <c r="I51" s="86"/>
      <c r="J51" s="85"/>
      <c r="K51" s="103"/>
    </row>
    <row r="52" spans="2:14" s="2" customFormat="1" ht="5.25" customHeight="1" x14ac:dyDescent="0.25">
      <c r="B52" s="3"/>
      <c r="C52" s="4"/>
      <c r="D52" s="4"/>
      <c r="E52" s="4"/>
      <c r="F52" s="5"/>
      <c r="G52" s="198"/>
      <c r="H52" s="112"/>
      <c r="I52" s="57"/>
      <c r="J52" s="40"/>
      <c r="K52" s="90"/>
    </row>
    <row r="53" spans="2:14" s="2" customFormat="1" ht="15.75" thickBot="1" x14ac:dyDescent="0.3">
      <c r="B53" s="58" t="s">
        <v>26</v>
      </c>
      <c r="C53" s="8"/>
      <c r="D53" s="8" t="s">
        <v>0</v>
      </c>
      <c r="E53" s="7"/>
      <c r="F53" s="59"/>
      <c r="G53" s="228"/>
      <c r="H53" s="114"/>
      <c r="I53" s="100" t="s">
        <v>0</v>
      </c>
      <c r="J53" s="99"/>
      <c r="K53" s="96" t="s">
        <v>0</v>
      </c>
    </row>
    <row r="54" spans="2:14" s="2" customFormat="1" ht="15" thickBot="1" x14ac:dyDescent="0.3">
      <c r="B54" s="9" t="s">
        <v>27</v>
      </c>
      <c r="C54" s="4"/>
      <c r="D54" s="6"/>
      <c r="E54" s="12" t="s">
        <v>95</v>
      </c>
      <c r="F54" s="152" t="s">
        <v>63</v>
      </c>
      <c r="G54" s="215"/>
      <c r="H54" s="116"/>
      <c r="I54" s="22"/>
      <c r="J54" s="117"/>
      <c r="K54" s="118"/>
    </row>
    <row r="55" spans="2:14" s="2" customFormat="1" x14ac:dyDescent="0.25">
      <c r="B55" s="3"/>
      <c r="C55" s="4">
        <v>36</v>
      </c>
      <c r="D55" s="4" t="s">
        <v>97</v>
      </c>
      <c r="E55" s="11">
        <v>7.0000000000000007E-2</v>
      </c>
      <c r="F55" s="195">
        <v>7.0000000000000007E-2</v>
      </c>
      <c r="G55" s="215"/>
      <c r="H55" s="101"/>
      <c r="I55" s="19"/>
      <c r="J55" s="43"/>
      <c r="K55" s="90"/>
      <c r="N55" s="10"/>
    </row>
    <row r="56" spans="2:14" s="2" customFormat="1" x14ac:dyDescent="0.25">
      <c r="B56" s="3"/>
      <c r="C56" s="4">
        <v>37</v>
      </c>
      <c r="D56" s="28" t="s">
        <v>33</v>
      </c>
      <c r="E56" s="24">
        <v>0.15</v>
      </c>
      <c r="F56" s="196">
        <v>0.15</v>
      </c>
      <c r="G56" s="216"/>
      <c r="H56" s="101"/>
      <c r="I56" s="19"/>
      <c r="J56" s="43"/>
      <c r="K56" s="90"/>
    </row>
    <row r="57" spans="2:14" s="2" customFormat="1" x14ac:dyDescent="0.25">
      <c r="B57" s="3"/>
      <c r="C57" s="4">
        <v>38</v>
      </c>
      <c r="D57" s="28" t="s">
        <v>28</v>
      </c>
      <c r="E57" s="24">
        <v>0.05</v>
      </c>
      <c r="F57" s="196">
        <v>0.05</v>
      </c>
      <c r="G57" s="216"/>
      <c r="H57" s="101"/>
      <c r="I57" s="19"/>
      <c r="J57" s="43"/>
      <c r="K57" s="90"/>
    </row>
    <row r="58" spans="2:14" s="2" customFormat="1" x14ac:dyDescent="0.25">
      <c r="B58" s="3"/>
      <c r="C58" s="4">
        <v>39</v>
      </c>
      <c r="D58" s="28" t="s">
        <v>29</v>
      </c>
      <c r="E58" s="24">
        <v>0.08</v>
      </c>
      <c r="F58" s="196">
        <v>0.08</v>
      </c>
      <c r="G58" s="216"/>
      <c r="H58" s="101"/>
      <c r="I58" s="19"/>
      <c r="J58" s="43"/>
      <c r="K58" s="90"/>
    </row>
    <row r="59" spans="2:14" s="2" customFormat="1" x14ac:dyDescent="0.25">
      <c r="B59" s="3"/>
      <c r="C59" s="4">
        <v>40</v>
      </c>
      <c r="D59" s="28" t="s">
        <v>30</v>
      </c>
      <c r="E59" s="24">
        <v>0.03</v>
      </c>
      <c r="F59" s="196">
        <v>0.03</v>
      </c>
      <c r="G59" s="216"/>
      <c r="H59" s="101"/>
      <c r="I59" s="19"/>
      <c r="J59" s="43"/>
      <c r="K59" s="90"/>
    </row>
    <row r="60" spans="2:14" s="2" customFormat="1" x14ac:dyDescent="0.25">
      <c r="B60" s="3"/>
      <c r="C60" s="4">
        <v>41</v>
      </c>
      <c r="D60" s="28" t="s">
        <v>59</v>
      </c>
      <c r="E60" s="24">
        <v>0.05</v>
      </c>
      <c r="F60" s="196">
        <v>0.05</v>
      </c>
      <c r="G60" s="216"/>
      <c r="H60" s="101"/>
      <c r="I60" s="19"/>
      <c r="J60" s="43"/>
      <c r="K60" s="90"/>
    </row>
    <row r="61" spans="2:14" s="2" customFormat="1" x14ac:dyDescent="0.25">
      <c r="B61" s="3"/>
      <c r="C61" s="4">
        <v>42</v>
      </c>
      <c r="D61" s="28" t="s">
        <v>31</v>
      </c>
      <c r="E61" s="24">
        <v>0.01</v>
      </c>
      <c r="F61" s="196">
        <v>0.01</v>
      </c>
      <c r="G61" s="216"/>
      <c r="H61" s="101"/>
      <c r="I61" s="19"/>
      <c r="J61" s="43"/>
      <c r="K61" s="90"/>
    </row>
    <row r="62" spans="2:14" s="2" customFormat="1" x14ac:dyDescent="0.25">
      <c r="B62" s="3"/>
      <c r="C62" s="4">
        <v>43</v>
      </c>
      <c r="D62" s="28" t="s">
        <v>34</v>
      </c>
      <c r="E62" s="24">
        <v>0.02</v>
      </c>
      <c r="F62" s="196">
        <v>0.02</v>
      </c>
      <c r="G62" s="216"/>
      <c r="H62" s="101"/>
      <c r="I62" s="19"/>
      <c r="J62" s="43"/>
      <c r="K62" s="90"/>
    </row>
    <row r="63" spans="2:14" s="2" customFormat="1" x14ac:dyDescent="0.25">
      <c r="B63" s="3"/>
      <c r="C63" s="4">
        <v>44</v>
      </c>
      <c r="D63" s="28" t="s">
        <v>35</v>
      </c>
      <c r="E63" s="24">
        <v>0.02</v>
      </c>
      <c r="F63" s="196">
        <v>0.02</v>
      </c>
      <c r="G63" s="216"/>
      <c r="H63" s="101"/>
      <c r="I63" s="19"/>
      <c r="J63" s="43"/>
      <c r="K63" s="90"/>
    </row>
    <row r="64" spans="2:14" s="2" customFormat="1" x14ac:dyDescent="0.25">
      <c r="B64" s="3"/>
      <c r="C64" s="4">
        <v>45</v>
      </c>
      <c r="D64" s="28" t="s">
        <v>36</v>
      </c>
      <c r="E64" s="24">
        <v>0.01</v>
      </c>
      <c r="F64" s="196">
        <v>0.01</v>
      </c>
      <c r="G64" s="216"/>
      <c r="H64" s="101"/>
      <c r="I64" s="19"/>
      <c r="J64" s="43"/>
      <c r="K64" s="90"/>
    </row>
    <row r="65" spans="2:17" s="2" customFormat="1" x14ac:dyDescent="0.25">
      <c r="B65" s="3"/>
      <c r="C65" s="4">
        <v>46</v>
      </c>
      <c r="D65" s="28" t="s">
        <v>32</v>
      </c>
      <c r="E65" s="24">
        <v>0.02</v>
      </c>
      <c r="F65" s="196">
        <v>0.02</v>
      </c>
      <c r="G65" s="216"/>
      <c r="H65" s="101"/>
      <c r="I65" s="19"/>
      <c r="J65" s="43"/>
      <c r="K65" s="90"/>
    </row>
    <row r="66" spans="2:17" s="2" customFormat="1" x14ac:dyDescent="0.25">
      <c r="B66" s="3"/>
      <c r="C66" s="4">
        <v>47</v>
      </c>
      <c r="D66" s="28" t="s">
        <v>37</v>
      </c>
      <c r="E66" s="24">
        <v>0.02</v>
      </c>
      <c r="F66" s="196">
        <v>0.02</v>
      </c>
      <c r="G66" s="216"/>
      <c r="H66" s="101"/>
      <c r="I66" s="19"/>
      <c r="J66" s="43"/>
      <c r="K66" s="90"/>
    </row>
    <row r="67" spans="2:17" s="2" customFormat="1" x14ac:dyDescent="0.25">
      <c r="B67" s="9" t="s">
        <v>116</v>
      </c>
      <c r="C67" s="4">
        <v>48</v>
      </c>
      <c r="D67" s="28" t="s">
        <v>117</v>
      </c>
      <c r="E67" s="24">
        <v>0.15</v>
      </c>
      <c r="F67" s="196">
        <v>0.15</v>
      </c>
      <c r="G67" s="216"/>
      <c r="H67" s="115"/>
      <c r="I67" s="19"/>
      <c r="J67" s="42"/>
      <c r="K67" s="90"/>
    </row>
    <row r="68" spans="2:17" s="2" customFormat="1" ht="15" x14ac:dyDescent="0.25">
      <c r="B68" s="3"/>
      <c r="C68" s="4">
        <v>49</v>
      </c>
      <c r="D68" s="53" t="s">
        <v>50</v>
      </c>
      <c r="E68" s="54">
        <f>SUM(E55:E67)</f>
        <v>0.68</v>
      </c>
      <c r="F68" s="153">
        <f>SUM(F55:F67)</f>
        <v>0.68</v>
      </c>
      <c r="G68" s="213" t="s">
        <v>85</v>
      </c>
      <c r="H68" s="170" t="s">
        <v>96</v>
      </c>
      <c r="I68" s="56">
        <f>ROUND(F68*I48,2)</f>
        <v>30.77</v>
      </c>
      <c r="J68" s="55"/>
      <c r="K68" s="171">
        <f>ROUND(F68*K48,2)</f>
        <v>41.17</v>
      </c>
    </row>
    <row r="69" spans="2:17" s="2" customFormat="1" ht="5.25" customHeight="1" x14ac:dyDescent="0.25">
      <c r="B69" s="3"/>
      <c r="C69" s="4"/>
      <c r="D69" s="18"/>
      <c r="E69" s="44"/>
      <c r="F69" s="44"/>
      <c r="G69" s="214"/>
      <c r="H69" s="101"/>
      <c r="I69" s="57"/>
      <c r="J69" s="11"/>
      <c r="K69" s="90"/>
    </row>
    <row r="70" spans="2:17" s="2" customFormat="1" ht="15" x14ac:dyDescent="0.25">
      <c r="B70" s="58" t="s">
        <v>40</v>
      </c>
      <c r="C70" s="8"/>
      <c r="D70" s="8" t="s">
        <v>0</v>
      </c>
      <c r="E70" s="184"/>
      <c r="F70" s="184"/>
      <c r="G70" s="215"/>
      <c r="H70" s="101"/>
      <c r="I70" s="100" t="s">
        <v>0</v>
      </c>
      <c r="J70" s="11"/>
      <c r="K70" s="96" t="s">
        <v>0</v>
      </c>
    </row>
    <row r="71" spans="2:17" s="2" customFormat="1" x14ac:dyDescent="0.25">
      <c r="B71" s="175"/>
      <c r="C71" s="18">
        <v>50</v>
      </c>
      <c r="D71" s="18" t="s">
        <v>38</v>
      </c>
      <c r="E71" s="44">
        <v>0.05</v>
      </c>
      <c r="F71" s="197">
        <v>0.05</v>
      </c>
      <c r="G71" s="214"/>
      <c r="H71" s="185"/>
      <c r="I71" s="20"/>
      <c r="J71" s="186"/>
      <c r="K71" s="150"/>
    </row>
    <row r="72" spans="2:17" s="2" customFormat="1" x14ac:dyDescent="0.25">
      <c r="B72" s="3"/>
      <c r="C72" s="4">
        <v>51</v>
      </c>
      <c r="D72" s="28" t="s">
        <v>115</v>
      </c>
      <c r="E72" s="24">
        <v>0.05</v>
      </c>
      <c r="F72" s="196">
        <v>0.05</v>
      </c>
      <c r="G72" s="216"/>
      <c r="H72" s="101"/>
      <c r="I72" s="19"/>
      <c r="J72" s="43"/>
      <c r="K72" s="90"/>
      <c r="Q72" s="2" t="s">
        <v>0</v>
      </c>
    </row>
    <row r="73" spans="2:17" s="2" customFormat="1" x14ac:dyDescent="0.25">
      <c r="B73" s="3"/>
      <c r="C73" s="4">
        <v>52</v>
      </c>
      <c r="D73" s="28" t="s">
        <v>39</v>
      </c>
      <c r="E73" s="24">
        <v>0.04</v>
      </c>
      <c r="F73" s="196">
        <v>0.04</v>
      </c>
      <c r="G73" s="216"/>
      <c r="H73" s="101"/>
      <c r="I73" s="19"/>
      <c r="J73" s="43"/>
      <c r="K73" s="90"/>
    </row>
    <row r="74" spans="2:17" s="2" customFormat="1" ht="5.25" customHeight="1" x14ac:dyDescent="0.25">
      <c r="B74" s="3"/>
      <c r="C74" s="4"/>
      <c r="D74" s="31"/>
      <c r="E74" s="141"/>
      <c r="F74" s="154"/>
      <c r="G74" s="217"/>
      <c r="H74" s="101"/>
      <c r="I74" s="19"/>
      <c r="J74" s="43"/>
      <c r="K74" s="90"/>
    </row>
    <row r="75" spans="2:17" s="2" customFormat="1" ht="15" x14ac:dyDescent="0.25">
      <c r="B75" s="3"/>
      <c r="C75" s="4">
        <v>53</v>
      </c>
      <c r="D75" s="144" t="s">
        <v>51</v>
      </c>
      <c r="E75" s="145">
        <f>SUM(E71:E74)</f>
        <v>0.14000000000000001</v>
      </c>
      <c r="F75" s="155">
        <f>SUM(F71:F74)</f>
        <v>0.14000000000000001</v>
      </c>
      <c r="G75" s="218" t="s">
        <v>86</v>
      </c>
      <c r="H75" s="146" t="s">
        <v>96</v>
      </c>
      <c r="I75" s="147">
        <f>ROUND(F75*I48,2)</f>
        <v>6.34</v>
      </c>
      <c r="J75" s="148"/>
      <c r="K75" s="149">
        <f>ROUND(F75*K48,2)</f>
        <v>8.48</v>
      </c>
    </row>
    <row r="76" spans="2:17" s="2" customFormat="1" ht="6.75" customHeight="1" x14ac:dyDescent="0.25">
      <c r="B76" s="3"/>
      <c r="C76" s="4"/>
      <c r="D76" s="31"/>
      <c r="E76" s="141"/>
      <c r="F76" s="154"/>
      <c r="G76" s="217"/>
      <c r="H76" s="142"/>
      <c r="I76" s="132"/>
      <c r="J76" s="143"/>
      <c r="K76" s="133"/>
    </row>
    <row r="77" spans="2:17" s="2" customFormat="1" ht="15" x14ac:dyDescent="0.25">
      <c r="B77" s="3"/>
      <c r="C77" s="4">
        <v>54</v>
      </c>
      <c r="D77" s="144" t="s">
        <v>52</v>
      </c>
      <c r="E77" s="145">
        <f>E75+E68</f>
        <v>0.82000000000000006</v>
      </c>
      <c r="F77" s="155">
        <f>F75+F68</f>
        <v>0.82000000000000006</v>
      </c>
      <c r="G77" s="218" t="s">
        <v>87</v>
      </c>
      <c r="H77" s="146" t="s">
        <v>96</v>
      </c>
      <c r="I77" s="147">
        <f>ROUND(F77*I48,2)</f>
        <v>37.11</v>
      </c>
      <c r="J77" s="148"/>
      <c r="K77" s="149">
        <f>ROUND(F77*K48,2)</f>
        <v>49.64</v>
      </c>
    </row>
    <row r="78" spans="2:17" s="2" customFormat="1" ht="9" customHeight="1" x14ac:dyDescent="0.25">
      <c r="B78" s="3"/>
      <c r="C78" s="4"/>
      <c r="D78" s="4"/>
      <c r="E78" s="4"/>
      <c r="F78" s="5"/>
      <c r="G78" s="198"/>
      <c r="H78" s="91"/>
      <c r="I78" s="57"/>
      <c r="J78" s="5"/>
      <c r="K78" s="90"/>
    </row>
    <row r="79" spans="2:17" s="83" customFormat="1" ht="16.5" customHeight="1" x14ac:dyDescent="0.25">
      <c r="B79" s="78" t="s">
        <v>101</v>
      </c>
      <c r="C79" s="79"/>
      <c r="D79" s="80"/>
      <c r="E79" s="79"/>
      <c r="F79" s="169"/>
      <c r="G79" s="219" t="s">
        <v>88</v>
      </c>
      <c r="H79" s="102" t="s">
        <v>96</v>
      </c>
      <c r="I79" s="81">
        <f>ROUND(I48+I77,2)</f>
        <v>82.36</v>
      </c>
      <c r="J79" s="82"/>
      <c r="K79" s="103">
        <f>ROUND(K48+K77,2)</f>
        <v>110.18</v>
      </c>
    </row>
    <row r="80" spans="2:17" s="2" customFormat="1" ht="5.25" customHeight="1" x14ac:dyDescent="0.25">
      <c r="B80" s="3"/>
      <c r="C80" s="4"/>
      <c r="D80" s="4"/>
      <c r="E80" s="4"/>
      <c r="F80" s="5"/>
      <c r="G80" s="198" t="s">
        <v>0</v>
      </c>
      <c r="H80" s="91"/>
      <c r="I80" s="57"/>
      <c r="J80" s="5"/>
      <c r="K80" s="90"/>
    </row>
    <row r="81" spans="2:11" s="2" customFormat="1" ht="15" x14ac:dyDescent="0.25">
      <c r="B81" s="187" t="s">
        <v>60</v>
      </c>
      <c r="C81" s="190"/>
      <c r="D81" s="189"/>
      <c r="E81" s="190"/>
      <c r="F81" s="191"/>
      <c r="G81" s="212" t="s">
        <v>90</v>
      </c>
      <c r="H81" s="106" t="s">
        <v>96</v>
      </c>
      <c r="I81" s="107">
        <f>ROUND(I79*I47,2)</f>
        <v>8455.9</v>
      </c>
      <c r="J81" s="224"/>
      <c r="K81" s="109">
        <f>ROUND(K79*K47,2)</f>
        <v>11312.18</v>
      </c>
    </row>
    <row r="82" spans="2:11" s="2" customFormat="1" ht="5.25" customHeight="1" x14ac:dyDescent="0.25">
      <c r="B82" s="3"/>
      <c r="C82" s="4"/>
      <c r="D82" s="4"/>
      <c r="E82" s="4"/>
      <c r="F82" s="5"/>
      <c r="G82" s="198"/>
      <c r="H82" s="91"/>
      <c r="I82" s="57"/>
      <c r="J82" s="225"/>
      <c r="K82" s="90"/>
    </row>
    <row r="83" spans="2:11" s="2" customFormat="1" ht="15.75" thickBot="1" x14ac:dyDescent="0.3">
      <c r="B83" s="25" t="s">
        <v>61</v>
      </c>
      <c r="C83" s="26"/>
      <c r="D83" s="27"/>
      <c r="E83" s="26"/>
      <c r="F83" s="160"/>
      <c r="G83" s="220" t="s">
        <v>89</v>
      </c>
      <c r="H83" s="104" t="s">
        <v>96</v>
      </c>
      <c r="I83" s="97">
        <f>ROUND(I79*I46,2)</f>
        <v>101467.52</v>
      </c>
      <c r="J83" s="226"/>
      <c r="K83" s="98">
        <f>ROUND(K79*K46,2)</f>
        <v>135741.76000000001</v>
      </c>
    </row>
    <row r="85" spans="2:11" ht="3.75" customHeight="1" x14ac:dyDescent="0.2"/>
    <row r="86" spans="2:11" x14ac:dyDescent="0.2">
      <c r="B86" s="221" t="s">
        <v>140</v>
      </c>
      <c r="D86" s="221" t="s">
        <v>126</v>
      </c>
      <c r="E86" s="33" t="s">
        <v>91</v>
      </c>
      <c r="F86" s="73"/>
      <c r="G86" s="33" t="s">
        <v>144</v>
      </c>
    </row>
    <row r="87" spans="2:11" ht="3" customHeight="1" x14ac:dyDescent="0.2">
      <c r="E87" s="33"/>
    </row>
    <row r="88" spans="2:11" ht="36.75" customHeight="1" x14ac:dyDescent="0.2">
      <c r="B88" s="234" t="s">
        <v>131</v>
      </c>
      <c r="C88" s="234"/>
      <c r="D88" s="234"/>
      <c r="E88" s="234"/>
      <c r="F88" s="234"/>
      <c r="G88" s="234"/>
      <c r="H88" s="234"/>
      <c r="I88" s="234"/>
      <c r="J88" s="234"/>
      <c r="K88" s="234"/>
    </row>
  </sheetData>
  <sheetProtection password="D2DC" sheet="1" objects="1" scenarios="1"/>
  <mergeCells count="5">
    <mergeCell ref="B3:D3"/>
    <mergeCell ref="F3:K3"/>
    <mergeCell ref="B88:K88"/>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49" max="16383" man="1"/>
    <brk id="69" max="16383" man="1"/>
    <brk id="71" max="16383" man="1"/>
  </rowBreaks>
  <colBreaks count="2" manualBreakCount="2">
    <brk id="3" max="1048575" man="1"/>
    <brk id="8"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Q88"/>
  <sheetViews>
    <sheetView showGridLines="0" view="pageBreakPreview" zoomScale="70" zoomScaleNormal="85" zoomScaleSheetLayoutView="70" zoomScalePageLayoutView="70" workbookViewId="0">
      <selection activeCell="E4" sqref="E4"/>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124</v>
      </c>
      <c r="C2" s="14"/>
      <c r="D2" s="15"/>
      <c r="E2" s="15"/>
      <c r="F2" s="15"/>
      <c r="G2" s="34"/>
      <c r="H2" s="34"/>
      <c r="I2" s="15"/>
      <c r="J2" s="34"/>
      <c r="K2" s="16"/>
    </row>
    <row r="3" spans="2:11" ht="87" customHeight="1" x14ac:dyDescent="0.2">
      <c r="B3" s="229" t="s">
        <v>125</v>
      </c>
      <c r="C3" s="230"/>
      <c r="D3" s="230"/>
      <c r="E3" s="72" t="s">
        <v>149</v>
      </c>
      <c r="F3" s="231" t="s">
        <v>141</v>
      </c>
      <c r="G3" s="232"/>
      <c r="H3" s="232"/>
      <c r="I3" s="232"/>
      <c r="J3" s="232"/>
      <c r="K3" s="233"/>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7" t="s">
        <v>138</v>
      </c>
      <c r="I5" s="238"/>
      <c r="J5" s="235" t="s">
        <v>139</v>
      </c>
      <c r="K5" s="236"/>
    </row>
    <row r="6" spans="2:11" s="2" customFormat="1" ht="15" customHeight="1" x14ac:dyDescent="0.25">
      <c r="B6" s="3"/>
      <c r="C6" s="4"/>
      <c r="D6" s="4"/>
      <c r="E6" s="4"/>
      <c r="F6" s="164" t="s">
        <v>66</v>
      </c>
      <c r="G6" s="198" t="s">
        <v>102</v>
      </c>
      <c r="H6" s="87"/>
      <c r="I6" s="67" t="s">
        <v>68</v>
      </c>
      <c r="J6" s="35"/>
      <c r="K6" s="88" t="s">
        <v>67</v>
      </c>
    </row>
    <row r="7" spans="2:11" s="2" customFormat="1" ht="15" x14ac:dyDescent="0.25">
      <c r="B7" s="58" t="s">
        <v>41</v>
      </c>
      <c r="C7" s="5">
        <v>1</v>
      </c>
      <c r="D7" s="4" t="s">
        <v>53</v>
      </c>
      <c r="E7" s="4"/>
      <c r="F7" s="165"/>
      <c r="G7" s="201"/>
      <c r="H7" s="89" t="s">
        <v>96</v>
      </c>
      <c r="I7" s="20">
        <v>2011</v>
      </c>
      <c r="J7" s="36" t="s">
        <v>96</v>
      </c>
      <c r="K7" s="150">
        <v>2520</v>
      </c>
    </row>
    <row r="8" spans="2:11" s="2" customFormat="1" ht="15" x14ac:dyDescent="0.25">
      <c r="B8" s="58" t="s">
        <v>0</v>
      </c>
      <c r="C8" s="5">
        <v>2</v>
      </c>
      <c r="D8" s="172" t="s">
        <v>54</v>
      </c>
      <c r="E8" s="172"/>
      <c r="F8" s="192">
        <v>0.3</v>
      </c>
      <c r="G8" s="200" t="s">
        <v>103</v>
      </c>
      <c r="H8" s="173" t="s">
        <v>96</v>
      </c>
      <c r="I8" s="126">
        <f>ROUND(I7*(1+F8),2)</f>
        <v>2614.3000000000002</v>
      </c>
      <c r="J8" s="174" t="s">
        <v>96</v>
      </c>
      <c r="K8" s="128">
        <f>ROUND(K7*(1+F8),2)</f>
        <v>3276</v>
      </c>
    </row>
    <row r="9" spans="2:11" s="2" customFormat="1" x14ac:dyDescent="0.25">
      <c r="B9" s="175"/>
      <c r="C9" s="38">
        <v>3</v>
      </c>
      <c r="D9" s="18" t="s">
        <v>5</v>
      </c>
      <c r="E9" s="18"/>
      <c r="F9" s="165">
        <v>4.33</v>
      </c>
      <c r="G9" s="201" t="s">
        <v>69</v>
      </c>
      <c r="H9" s="89" t="s">
        <v>96</v>
      </c>
      <c r="I9" s="20">
        <f>ROUND(I8/F9,2)</f>
        <v>603.76</v>
      </c>
      <c r="J9" s="36" t="s">
        <v>96</v>
      </c>
      <c r="K9" s="150">
        <f>ROUND(K8/F9,2)</f>
        <v>756.58</v>
      </c>
    </row>
    <row r="10" spans="2:11" s="2" customFormat="1" x14ac:dyDescent="0.25">
      <c r="B10" s="3" t="s">
        <v>0</v>
      </c>
      <c r="C10" s="5">
        <v>4</v>
      </c>
      <c r="D10" s="28" t="s">
        <v>98</v>
      </c>
      <c r="E10" s="28"/>
      <c r="F10" s="162">
        <v>40</v>
      </c>
      <c r="G10" s="202" t="s">
        <v>70</v>
      </c>
      <c r="H10" s="93" t="s">
        <v>96</v>
      </c>
      <c r="I10" s="75">
        <f>ROUND(I9/F10,2)</f>
        <v>15.09</v>
      </c>
      <c r="J10" s="74" t="s">
        <v>96</v>
      </c>
      <c r="K10" s="94">
        <f>ROUND(K9/F10,2)</f>
        <v>18.91</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71</v>
      </c>
      <c r="H12" s="93" t="s">
        <v>96</v>
      </c>
      <c r="I12" s="75">
        <f>ROUND($I$8*F12,2)</f>
        <v>570.70000000000005</v>
      </c>
      <c r="J12" s="74" t="s">
        <v>96</v>
      </c>
      <c r="K12" s="94">
        <f>ROUND($K$8*F12,2)</f>
        <v>715.15</v>
      </c>
    </row>
    <row r="13" spans="2:11" s="2" customFormat="1" x14ac:dyDescent="0.25">
      <c r="B13" s="3" t="s">
        <v>0</v>
      </c>
      <c r="C13" s="5">
        <v>7</v>
      </c>
      <c r="D13" s="28" t="s">
        <v>2</v>
      </c>
      <c r="E13" s="28"/>
      <c r="F13" s="166">
        <v>4.4999999999999998E-2</v>
      </c>
      <c r="G13" s="203" t="s">
        <v>72</v>
      </c>
      <c r="H13" s="93" t="s">
        <v>96</v>
      </c>
      <c r="I13" s="75">
        <f>ROUND($I$8*F13,2)</f>
        <v>117.64</v>
      </c>
      <c r="J13" s="74" t="s">
        <v>96</v>
      </c>
      <c r="K13" s="94">
        <f>ROUND($K$8*F13,2)</f>
        <v>147.41999999999999</v>
      </c>
    </row>
    <row r="14" spans="2:11" s="2" customFormat="1" x14ac:dyDescent="0.25">
      <c r="B14" s="3"/>
      <c r="C14" s="5">
        <v>8</v>
      </c>
      <c r="D14" s="28" t="s">
        <v>3</v>
      </c>
      <c r="E14" s="28"/>
      <c r="F14" s="166">
        <v>0.03</v>
      </c>
      <c r="G14" s="203" t="s">
        <v>73</v>
      </c>
      <c r="H14" s="93" t="s">
        <v>96</v>
      </c>
      <c r="I14" s="75">
        <f>ROUND($I$8*F14,2)</f>
        <v>78.430000000000007</v>
      </c>
      <c r="J14" s="74" t="s">
        <v>96</v>
      </c>
      <c r="K14" s="94">
        <f>ROUND($K$8*F14,2)</f>
        <v>98.28</v>
      </c>
    </row>
    <row r="15" spans="2:11" s="2" customFormat="1" x14ac:dyDescent="0.25">
      <c r="B15" s="3"/>
      <c r="C15" s="5">
        <v>9</v>
      </c>
      <c r="D15" s="28" t="s">
        <v>4</v>
      </c>
      <c r="E15" s="28"/>
      <c r="F15" s="166">
        <v>1.5299999999999999E-2</v>
      </c>
      <c r="G15" s="203" t="s">
        <v>74</v>
      </c>
      <c r="H15" s="93" t="s">
        <v>96</v>
      </c>
      <c r="I15" s="75">
        <f>ROUND($I$8*F15,2)</f>
        <v>40</v>
      </c>
      <c r="J15" s="74" t="s">
        <v>96</v>
      </c>
      <c r="K15" s="94">
        <f>ROUND($K$8*F15,2)</f>
        <v>50.12</v>
      </c>
    </row>
    <row r="16" spans="2:11" s="2" customFormat="1" x14ac:dyDescent="0.25">
      <c r="B16" s="3"/>
      <c r="C16" s="5">
        <v>10</v>
      </c>
      <c r="D16" s="31" t="s">
        <v>92</v>
      </c>
      <c r="E16" s="31"/>
      <c r="F16" s="176">
        <f>SUM(F12:F15)</f>
        <v>0.30859999999999999</v>
      </c>
      <c r="G16" s="204" t="s">
        <v>75</v>
      </c>
      <c r="H16" s="125" t="s">
        <v>96</v>
      </c>
      <c r="I16" s="132">
        <f>ROUND($I$8*F16,2)</f>
        <v>806.77</v>
      </c>
      <c r="J16" s="127" t="s">
        <v>96</v>
      </c>
      <c r="K16" s="133">
        <f>ROUND($K$8*F16,2)</f>
        <v>1010.97</v>
      </c>
    </row>
    <row r="17" spans="2:11" s="2" customFormat="1" x14ac:dyDescent="0.25">
      <c r="B17" s="175" t="s">
        <v>55</v>
      </c>
      <c r="C17" s="18"/>
      <c r="D17" s="177" t="s">
        <v>94</v>
      </c>
      <c r="E17" s="178"/>
      <c r="F17" s="179"/>
      <c r="G17" s="205"/>
      <c r="H17" s="180"/>
      <c r="I17" s="181"/>
      <c r="J17" s="182"/>
      <c r="K17" s="183"/>
    </row>
    <row r="18" spans="2:11" s="2" customFormat="1" x14ac:dyDescent="0.25">
      <c r="B18" s="23" t="s">
        <v>56</v>
      </c>
      <c r="C18" s="5">
        <v>11</v>
      </c>
      <c r="D18" s="28" t="s">
        <v>92</v>
      </c>
      <c r="E18" s="28"/>
      <c r="F18" s="166">
        <f>F16-0.94%</f>
        <v>0.29919999999999997</v>
      </c>
      <c r="G18" s="203" t="s">
        <v>76</v>
      </c>
      <c r="H18" s="93" t="s">
        <v>96</v>
      </c>
      <c r="I18" s="75">
        <f>ROUND($I$8*F18,2)</f>
        <v>782.2</v>
      </c>
      <c r="J18" s="74" t="s">
        <v>96</v>
      </c>
      <c r="K18" s="94">
        <f>ROUND($K$8*F18,2)</f>
        <v>980.18</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77</v>
      </c>
      <c r="H20" s="121" t="s">
        <v>96</v>
      </c>
      <c r="I20" s="52">
        <f>ROUND((I8+I18)*2,2)</f>
        <v>6793</v>
      </c>
      <c r="J20" s="51" t="s">
        <v>96</v>
      </c>
      <c r="K20" s="122">
        <f>ROUND((K8+K18)*2,2)</f>
        <v>8512.36</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99</v>
      </c>
      <c r="E22" s="64"/>
      <c r="F22" s="161"/>
      <c r="G22" s="209" t="s">
        <v>106</v>
      </c>
      <c r="H22" s="123"/>
      <c r="I22" s="66">
        <f>ROUND(((I8+I16)*12+I20)/12,2)</f>
        <v>3987.15</v>
      </c>
      <c r="J22" s="65"/>
      <c r="K22" s="124">
        <f>ROUND(((K8+K16)*12+K20)/12,2)</f>
        <v>4996.33</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78</v>
      </c>
      <c r="H25" s="93"/>
      <c r="I25" s="75">
        <f>F25*2</f>
        <v>104</v>
      </c>
      <c r="J25" s="74"/>
      <c r="K25" s="94">
        <f>F25*2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104</v>
      </c>
      <c r="H27" s="93"/>
      <c r="I27" s="76">
        <f>I24-I25-I26</f>
        <v>248</v>
      </c>
      <c r="J27" s="74"/>
      <c r="K27" s="95">
        <f>K24-K25-K26</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v>19</v>
      </c>
      <c r="D29" s="28" t="s">
        <v>58</v>
      </c>
      <c r="E29" s="28"/>
      <c r="F29" s="162">
        <v>13</v>
      </c>
      <c r="G29" s="202"/>
      <c r="H29" s="93"/>
      <c r="I29" s="75">
        <f>F29</f>
        <v>13</v>
      </c>
      <c r="J29" s="74"/>
      <c r="K29" s="94">
        <f>F29</f>
        <v>13</v>
      </c>
    </row>
    <row r="30" spans="2:11" s="2" customFormat="1" ht="15" x14ac:dyDescent="0.25">
      <c r="B30" s="3"/>
      <c r="C30" s="5">
        <v>20</v>
      </c>
      <c r="D30" s="29" t="s">
        <v>14</v>
      </c>
      <c r="E30" s="29"/>
      <c r="F30" s="163"/>
      <c r="G30" s="202" t="s">
        <v>79</v>
      </c>
      <c r="H30" s="93"/>
      <c r="I30" s="76">
        <f>I27-I28-I29</f>
        <v>210</v>
      </c>
      <c r="J30" s="74"/>
      <c r="K30" s="95">
        <f>K27-K28-K29</f>
        <v>210</v>
      </c>
    </row>
    <row r="31" spans="2:11" s="2" customFormat="1" ht="9" customHeight="1" x14ac:dyDescent="0.25">
      <c r="B31" s="3"/>
      <c r="C31" s="4"/>
      <c r="D31" s="31"/>
      <c r="E31" s="31"/>
      <c r="F31" s="157"/>
      <c r="G31" s="204"/>
      <c r="H31" s="125"/>
      <c r="I31" s="132"/>
      <c r="J31" s="127"/>
      <c r="K31" s="133"/>
    </row>
    <row r="32" spans="2:11" s="2" customFormat="1" x14ac:dyDescent="0.25">
      <c r="B32" s="3" t="s">
        <v>15</v>
      </c>
      <c r="C32" s="5">
        <v>21</v>
      </c>
      <c r="D32" s="32" t="s">
        <v>16</v>
      </c>
      <c r="E32" s="32"/>
      <c r="F32" s="194">
        <v>8</v>
      </c>
      <c r="G32" s="210"/>
      <c r="H32" s="134"/>
      <c r="I32" s="135">
        <f>F32</f>
        <v>8</v>
      </c>
      <c r="J32" s="136"/>
      <c r="K32" s="137">
        <f>F32</f>
        <v>8</v>
      </c>
    </row>
    <row r="33" spans="2:11" s="2" customFormat="1" x14ac:dyDescent="0.25">
      <c r="B33" s="3"/>
      <c r="C33" s="5">
        <v>22</v>
      </c>
      <c r="D33" s="28" t="s">
        <v>43</v>
      </c>
      <c r="E33" s="28"/>
      <c r="F33" s="162"/>
      <c r="G33" s="202" t="s">
        <v>80</v>
      </c>
      <c r="H33" s="93"/>
      <c r="I33" s="75">
        <f>ROUND(I30*I32,2)</f>
        <v>1680</v>
      </c>
      <c r="J33" s="74"/>
      <c r="K33" s="94">
        <f>ROUND(K30*K32,2)</f>
        <v>1680</v>
      </c>
    </row>
    <row r="34" spans="2:11" s="2" customFormat="1" ht="15.75" thickBot="1" x14ac:dyDescent="0.3">
      <c r="B34" s="3"/>
      <c r="C34" s="5">
        <v>23</v>
      </c>
      <c r="D34" s="28" t="s">
        <v>44</v>
      </c>
      <c r="E34" s="31"/>
      <c r="F34" s="157"/>
      <c r="G34" s="204" t="s">
        <v>81</v>
      </c>
      <c r="H34" s="125"/>
      <c r="I34" s="126">
        <f>ROUND(I33/12,2)</f>
        <v>140</v>
      </c>
      <c r="J34" s="127"/>
      <c r="K34" s="128">
        <f>ROUND(K30/K24*30.4167*8,2)</f>
        <v>140</v>
      </c>
    </row>
    <row r="35" spans="2:11" s="2" customFormat="1" ht="12.75" customHeight="1" thickBot="1" x14ac:dyDescent="0.3">
      <c r="B35" s="3"/>
      <c r="C35" s="5"/>
      <c r="D35" s="31"/>
      <c r="E35" s="12" t="s">
        <v>95</v>
      </c>
      <c r="F35" s="152" t="s">
        <v>64</v>
      </c>
      <c r="G35" s="211"/>
      <c r="H35" s="129"/>
      <c r="I35" s="119"/>
      <c r="J35" s="130"/>
      <c r="K35" s="120"/>
    </row>
    <row r="36" spans="2:11" s="2" customFormat="1" x14ac:dyDescent="0.25">
      <c r="B36" s="3" t="s">
        <v>17</v>
      </c>
      <c r="C36" s="5">
        <v>24</v>
      </c>
      <c r="D36" s="32" t="s">
        <v>65</v>
      </c>
      <c r="E36" s="131">
        <v>8</v>
      </c>
      <c r="F36" s="194">
        <v>8</v>
      </c>
      <c r="G36" s="203" t="s">
        <v>107</v>
      </c>
      <c r="H36" s="93"/>
      <c r="I36" s="75">
        <f t="shared" ref="I36:I42" si="0">ROUND(F36*$I$32,2)</f>
        <v>64</v>
      </c>
      <c r="J36" s="74"/>
      <c r="K36" s="94">
        <f t="shared" ref="K36:K42" si="1">ROUND(F36*$K$32,2)</f>
        <v>64</v>
      </c>
    </row>
    <row r="37" spans="2:11" s="2" customFormat="1" x14ac:dyDescent="0.25">
      <c r="B37" s="17" t="s">
        <v>42</v>
      </c>
      <c r="C37" s="5">
        <v>25</v>
      </c>
      <c r="D37" s="28" t="s">
        <v>18</v>
      </c>
      <c r="E37" s="30">
        <v>2</v>
      </c>
      <c r="F37" s="193">
        <v>2</v>
      </c>
      <c r="G37" s="203" t="s">
        <v>108</v>
      </c>
      <c r="H37" s="93"/>
      <c r="I37" s="75">
        <f t="shared" si="0"/>
        <v>16</v>
      </c>
      <c r="J37" s="74"/>
      <c r="K37" s="94">
        <f t="shared" si="1"/>
        <v>16</v>
      </c>
    </row>
    <row r="38" spans="2:11" s="2" customFormat="1" x14ac:dyDescent="0.25">
      <c r="B38" s="3"/>
      <c r="C38" s="5">
        <v>26</v>
      </c>
      <c r="D38" s="28" t="s">
        <v>19</v>
      </c>
      <c r="E38" s="30">
        <v>2</v>
      </c>
      <c r="F38" s="193">
        <v>2</v>
      </c>
      <c r="G38" s="203" t="s">
        <v>109</v>
      </c>
      <c r="H38" s="93"/>
      <c r="I38" s="75">
        <f t="shared" si="0"/>
        <v>16</v>
      </c>
      <c r="J38" s="74"/>
      <c r="K38" s="94">
        <f t="shared" si="1"/>
        <v>16</v>
      </c>
    </row>
    <row r="39" spans="2:11" s="2" customFormat="1" x14ac:dyDescent="0.25">
      <c r="B39" s="3"/>
      <c r="C39" s="5">
        <v>27</v>
      </c>
      <c r="D39" s="28" t="s">
        <v>20</v>
      </c>
      <c r="E39" s="30">
        <v>8</v>
      </c>
      <c r="F39" s="193">
        <v>8</v>
      </c>
      <c r="G39" s="203" t="s">
        <v>110</v>
      </c>
      <c r="H39" s="93"/>
      <c r="I39" s="75">
        <f t="shared" si="0"/>
        <v>64</v>
      </c>
      <c r="J39" s="74"/>
      <c r="K39" s="94">
        <f t="shared" si="1"/>
        <v>64</v>
      </c>
    </row>
    <row r="40" spans="2:11" s="2" customFormat="1" x14ac:dyDescent="0.25">
      <c r="B40" s="3"/>
      <c r="C40" s="5">
        <v>28</v>
      </c>
      <c r="D40" s="28" t="s">
        <v>114</v>
      </c>
      <c r="E40" s="30">
        <v>3</v>
      </c>
      <c r="F40" s="193">
        <v>3</v>
      </c>
      <c r="G40" s="203" t="s">
        <v>111</v>
      </c>
      <c r="H40" s="93"/>
      <c r="I40" s="75">
        <f t="shared" si="0"/>
        <v>24</v>
      </c>
      <c r="J40" s="74"/>
      <c r="K40" s="94">
        <f t="shared" si="1"/>
        <v>24</v>
      </c>
    </row>
    <row r="41" spans="2:11" s="2" customFormat="1" x14ac:dyDescent="0.25">
      <c r="B41" s="3"/>
      <c r="C41" s="5">
        <v>29</v>
      </c>
      <c r="D41" s="28" t="s">
        <v>21</v>
      </c>
      <c r="E41" s="30">
        <v>5</v>
      </c>
      <c r="F41" s="193">
        <v>5</v>
      </c>
      <c r="G41" s="203" t="s">
        <v>112</v>
      </c>
      <c r="H41" s="93"/>
      <c r="I41" s="75">
        <f t="shared" si="0"/>
        <v>40</v>
      </c>
      <c r="J41" s="74"/>
      <c r="K41" s="94">
        <f t="shared" si="1"/>
        <v>40</v>
      </c>
    </row>
    <row r="42" spans="2:11" s="2" customFormat="1" x14ac:dyDescent="0.25">
      <c r="B42" s="3"/>
      <c r="C42" s="5">
        <v>30</v>
      </c>
      <c r="D42" s="28" t="s">
        <v>25</v>
      </c>
      <c r="E42" s="30">
        <v>10</v>
      </c>
      <c r="F42" s="193">
        <v>10</v>
      </c>
      <c r="G42" s="203" t="s">
        <v>113</v>
      </c>
      <c r="H42" s="93"/>
      <c r="I42" s="75">
        <f t="shared" si="0"/>
        <v>80</v>
      </c>
      <c r="J42" s="74"/>
      <c r="K42" s="94">
        <f t="shared" si="1"/>
        <v>80</v>
      </c>
    </row>
    <row r="43" spans="2:11" s="2" customFormat="1" ht="15" x14ac:dyDescent="0.25">
      <c r="B43" s="3"/>
      <c r="C43" s="5">
        <v>31</v>
      </c>
      <c r="D43" s="28" t="s">
        <v>46</v>
      </c>
      <c r="E43" s="28"/>
      <c r="F43" s="156">
        <f>I43/I33</f>
        <v>0.18095238095238095</v>
      </c>
      <c r="G43" s="203" t="s">
        <v>93</v>
      </c>
      <c r="H43" s="93"/>
      <c r="I43" s="75">
        <f>ROUND(SUM(I36:I42),2)</f>
        <v>304</v>
      </c>
      <c r="J43" s="74"/>
      <c r="K43" s="94">
        <f>ROUND(SUM(K36:K42),2)</f>
        <v>304</v>
      </c>
    </row>
    <row r="44" spans="2:11" s="2" customFormat="1" ht="15" x14ac:dyDescent="0.25">
      <c r="B44" s="3"/>
      <c r="C44" s="5">
        <v>32</v>
      </c>
      <c r="D44" s="28" t="s">
        <v>47</v>
      </c>
      <c r="E44" s="28"/>
      <c r="F44" s="156">
        <f>F43</f>
        <v>0.18095238095238095</v>
      </c>
      <c r="G44" s="203" t="s">
        <v>105</v>
      </c>
      <c r="H44" s="93"/>
      <c r="I44" s="76">
        <f>ROUND(F44*I34,2)</f>
        <v>25.33</v>
      </c>
      <c r="J44" s="74"/>
      <c r="K44" s="95">
        <f>ROUND(F44*K34,2)</f>
        <v>25.33</v>
      </c>
    </row>
    <row r="45" spans="2:11" s="2" customFormat="1" x14ac:dyDescent="0.25">
      <c r="B45" s="3"/>
      <c r="C45" s="4"/>
      <c r="D45" s="31"/>
      <c r="E45" s="31"/>
      <c r="F45" s="157"/>
      <c r="G45" s="204"/>
      <c r="H45" s="138"/>
      <c r="I45" s="132"/>
      <c r="J45" s="139"/>
      <c r="K45" s="133"/>
    </row>
    <row r="46" spans="2:11" s="2" customFormat="1" x14ac:dyDescent="0.25">
      <c r="B46" s="3" t="s">
        <v>22</v>
      </c>
      <c r="C46" s="5">
        <v>33</v>
      </c>
      <c r="D46" s="32" t="s">
        <v>23</v>
      </c>
      <c r="E46" s="32"/>
      <c r="F46" s="158"/>
      <c r="G46" s="210" t="s">
        <v>82</v>
      </c>
      <c r="H46" s="134"/>
      <c r="I46" s="135">
        <f>ROUND(I33-I43,2)</f>
        <v>1376</v>
      </c>
      <c r="J46" s="136"/>
      <c r="K46" s="140">
        <f>ROUND(K33-K43,2)</f>
        <v>1376</v>
      </c>
    </row>
    <row r="47" spans="2:11" s="2" customFormat="1" ht="14.25" customHeight="1" x14ac:dyDescent="0.25">
      <c r="B47" s="3" t="s">
        <v>0</v>
      </c>
      <c r="C47" s="5">
        <v>34</v>
      </c>
      <c r="D47" s="4" t="s">
        <v>45</v>
      </c>
      <c r="E47" s="4"/>
      <c r="F47" s="159"/>
      <c r="G47" s="198" t="s">
        <v>83</v>
      </c>
      <c r="H47" s="91"/>
      <c r="I47" s="21">
        <f>ROUND(I34-I44,2)</f>
        <v>114.67</v>
      </c>
      <c r="J47" s="37"/>
      <c r="K47" s="96">
        <f>ROUND(K34-K44,2)</f>
        <v>114.67</v>
      </c>
    </row>
    <row r="48" spans="2:11" s="2" customFormat="1" ht="18.75" customHeight="1" x14ac:dyDescent="0.25">
      <c r="B48" s="187" t="s">
        <v>24</v>
      </c>
      <c r="C48" s="188">
        <v>35</v>
      </c>
      <c r="D48" s="189" t="s">
        <v>48</v>
      </c>
      <c r="E48" s="190"/>
      <c r="F48" s="191"/>
      <c r="G48" s="212" t="s">
        <v>84</v>
      </c>
      <c r="H48" s="110" t="s">
        <v>96</v>
      </c>
      <c r="I48" s="107">
        <f>ROUND(I22/I47,2)</f>
        <v>34.770000000000003</v>
      </c>
      <c r="J48" s="111" t="s">
        <v>96</v>
      </c>
      <c r="K48" s="109">
        <f>ROUND(K22/K47,2)</f>
        <v>43.57</v>
      </c>
    </row>
    <row r="49" spans="2:14" s="2" customFormat="1" ht="6" customHeight="1" x14ac:dyDescent="0.25">
      <c r="B49" s="3"/>
      <c r="C49" s="4"/>
      <c r="D49" s="4"/>
      <c r="E49" s="4"/>
      <c r="F49" s="5"/>
      <c r="G49" s="198"/>
      <c r="H49" s="112"/>
      <c r="I49" s="57"/>
      <c r="J49" s="40"/>
      <c r="K49" s="90"/>
    </row>
    <row r="50" spans="2:14" s="2" customFormat="1" ht="6.75" customHeight="1" x14ac:dyDescent="0.25">
      <c r="B50" s="3"/>
      <c r="C50" s="4"/>
      <c r="D50" s="4"/>
      <c r="E50" s="4"/>
      <c r="F50" s="5"/>
      <c r="G50" s="198"/>
      <c r="H50" s="112"/>
      <c r="I50" s="57"/>
      <c r="J50" s="40"/>
      <c r="K50" s="90"/>
    </row>
    <row r="51" spans="2:14" s="83" customFormat="1" ht="16.5" customHeight="1" x14ac:dyDescent="0.25">
      <c r="B51" s="78" t="s">
        <v>49</v>
      </c>
      <c r="C51" s="84"/>
      <c r="D51" s="79"/>
      <c r="E51" s="79"/>
      <c r="F51" s="85"/>
      <c r="G51" s="227"/>
      <c r="H51" s="113"/>
      <c r="I51" s="86"/>
      <c r="J51" s="85"/>
      <c r="K51" s="103"/>
    </row>
    <row r="52" spans="2:14" s="2" customFormat="1" ht="5.25" customHeight="1" x14ac:dyDescent="0.25">
      <c r="B52" s="3"/>
      <c r="C52" s="4"/>
      <c r="D52" s="4"/>
      <c r="E52" s="4"/>
      <c r="F52" s="5"/>
      <c r="G52" s="198"/>
      <c r="H52" s="112"/>
      <c r="I52" s="57"/>
      <c r="J52" s="40"/>
      <c r="K52" s="90"/>
    </row>
    <row r="53" spans="2:14" s="2" customFormat="1" ht="15.75" thickBot="1" x14ac:dyDescent="0.3">
      <c r="B53" s="58" t="s">
        <v>26</v>
      </c>
      <c r="C53" s="8"/>
      <c r="D53" s="8" t="s">
        <v>0</v>
      </c>
      <c r="E53" s="7"/>
      <c r="F53" s="59"/>
      <c r="G53" s="228"/>
      <c r="H53" s="114"/>
      <c r="I53" s="100" t="s">
        <v>0</v>
      </c>
      <c r="J53" s="99"/>
      <c r="K53" s="96" t="s">
        <v>0</v>
      </c>
    </row>
    <row r="54" spans="2:14" s="2" customFormat="1" ht="15" thickBot="1" x14ac:dyDescent="0.3">
      <c r="B54" s="9" t="s">
        <v>27</v>
      </c>
      <c r="C54" s="4"/>
      <c r="D54" s="6"/>
      <c r="E54" s="12" t="s">
        <v>95</v>
      </c>
      <c r="F54" s="152" t="s">
        <v>63</v>
      </c>
      <c r="G54" s="215"/>
      <c r="H54" s="116"/>
      <c r="I54" s="22"/>
      <c r="J54" s="117"/>
      <c r="K54" s="118"/>
    </row>
    <row r="55" spans="2:14" s="2" customFormat="1" x14ac:dyDescent="0.25">
      <c r="B55" s="3"/>
      <c r="C55" s="4">
        <v>36</v>
      </c>
      <c r="D55" s="4" t="s">
        <v>97</v>
      </c>
      <c r="E55" s="11">
        <v>7.0000000000000007E-2</v>
      </c>
      <c r="F55" s="195">
        <v>7.0000000000000007E-2</v>
      </c>
      <c r="G55" s="215"/>
      <c r="H55" s="101"/>
      <c r="I55" s="19"/>
      <c r="J55" s="43"/>
      <c r="K55" s="90"/>
      <c r="N55" s="10"/>
    </row>
    <row r="56" spans="2:14" s="2" customFormat="1" x14ac:dyDescent="0.25">
      <c r="B56" s="3"/>
      <c r="C56" s="4">
        <v>37</v>
      </c>
      <c r="D56" s="28" t="s">
        <v>33</v>
      </c>
      <c r="E56" s="24">
        <v>0.15</v>
      </c>
      <c r="F56" s="196">
        <v>0.15</v>
      </c>
      <c r="G56" s="216"/>
      <c r="H56" s="101"/>
      <c r="I56" s="19"/>
      <c r="J56" s="43"/>
      <c r="K56" s="90"/>
    </row>
    <row r="57" spans="2:14" s="2" customFormat="1" x14ac:dyDescent="0.25">
      <c r="B57" s="3"/>
      <c r="C57" s="4">
        <v>38</v>
      </c>
      <c r="D57" s="28" t="s">
        <v>28</v>
      </c>
      <c r="E57" s="24">
        <v>0.05</v>
      </c>
      <c r="F57" s="196">
        <v>0.05</v>
      </c>
      <c r="G57" s="216"/>
      <c r="H57" s="101"/>
      <c r="I57" s="19"/>
      <c r="J57" s="43"/>
      <c r="K57" s="90"/>
    </row>
    <row r="58" spans="2:14" s="2" customFormat="1" x14ac:dyDescent="0.25">
      <c r="B58" s="3"/>
      <c r="C58" s="4">
        <v>39</v>
      </c>
      <c r="D58" s="28" t="s">
        <v>29</v>
      </c>
      <c r="E58" s="24">
        <v>0.08</v>
      </c>
      <c r="F58" s="196">
        <v>0.08</v>
      </c>
      <c r="G58" s="216"/>
      <c r="H58" s="101"/>
      <c r="I58" s="19"/>
      <c r="J58" s="43"/>
      <c r="K58" s="90"/>
    </row>
    <row r="59" spans="2:14" s="2" customFormat="1" x14ac:dyDescent="0.25">
      <c r="B59" s="3"/>
      <c r="C59" s="4">
        <v>40</v>
      </c>
      <c r="D59" s="28" t="s">
        <v>30</v>
      </c>
      <c r="E59" s="24">
        <v>0.1</v>
      </c>
      <c r="F59" s="196">
        <v>0.03</v>
      </c>
      <c r="G59" s="216"/>
      <c r="H59" s="101"/>
      <c r="I59" s="19"/>
      <c r="J59" s="43"/>
      <c r="K59" s="90"/>
    </row>
    <row r="60" spans="2:14" s="2" customFormat="1" x14ac:dyDescent="0.25">
      <c r="B60" s="3"/>
      <c r="C60" s="4">
        <v>41</v>
      </c>
      <c r="D60" s="28" t="s">
        <v>59</v>
      </c>
      <c r="E60" s="24">
        <v>0.05</v>
      </c>
      <c r="F60" s="196">
        <v>0.05</v>
      </c>
      <c r="G60" s="216"/>
      <c r="H60" s="101"/>
      <c r="I60" s="19"/>
      <c r="J60" s="43"/>
      <c r="K60" s="90"/>
    </row>
    <row r="61" spans="2:14" s="2" customFormat="1" x14ac:dyDescent="0.25">
      <c r="B61" s="3"/>
      <c r="C61" s="4">
        <v>42</v>
      </c>
      <c r="D61" s="28" t="s">
        <v>31</v>
      </c>
      <c r="E61" s="24">
        <v>0.01</v>
      </c>
      <c r="F61" s="196">
        <v>0.01</v>
      </c>
      <c r="G61" s="216"/>
      <c r="H61" s="101"/>
      <c r="I61" s="19"/>
      <c r="J61" s="43"/>
      <c r="K61" s="90"/>
    </row>
    <row r="62" spans="2:14" s="2" customFormat="1" x14ac:dyDescent="0.25">
      <c r="B62" s="3"/>
      <c r="C62" s="4">
        <v>43</v>
      </c>
      <c r="D62" s="28" t="s">
        <v>34</v>
      </c>
      <c r="E62" s="24">
        <v>0.02</v>
      </c>
      <c r="F62" s="196">
        <v>0.02</v>
      </c>
      <c r="G62" s="216"/>
      <c r="H62" s="101"/>
      <c r="I62" s="19"/>
      <c r="J62" s="43"/>
      <c r="K62" s="90"/>
    </row>
    <row r="63" spans="2:14" s="2" customFormat="1" x14ac:dyDescent="0.25">
      <c r="B63" s="3"/>
      <c r="C63" s="4">
        <v>44</v>
      </c>
      <c r="D63" s="28" t="s">
        <v>35</v>
      </c>
      <c r="E63" s="24">
        <v>0.02</v>
      </c>
      <c r="F63" s="196">
        <v>0.02</v>
      </c>
      <c r="G63" s="216"/>
      <c r="H63" s="101"/>
      <c r="I63" s="19"/>
      <c r="J63" s="43"/>
      <c r="K63" s="90"/>
    </row>
    <row r="64" spans="2:14" s="2" customFormat="1" x14ac:dyDescent="0.25">
      <c r="B64" s="3"/>
      <c r="C64" s="4">
        <v>45</v>
      </c>
      <c r="D64" s="28" t="s">
        <v>36</v>
      </c>
      <c r="E64" s="24">
        <v>0.01</v>
      </c>
      <c r="F64" s="196">
        <v>0.01</v>
      </c>
      <c r="G64" s="216"/>
      <c r="H64" s="101"/>
      <c r="I64" s="19"/>
      <c r="J64" s="43"/>
      <c r="K64" s="90"/>
    </row>
    <row r="65" spans="2:17" s="2" customFormat="1" x14ac:dyDescent="0.25">
      <c r="B65" s="3"/>
      <c r="C65" s="4">
        <v>46</v>
      </c>
      <c r="D65" s="28" t="s">
        <v>32</v>
      </c>
      <c r="E65" s="24">
        <v>0.02</v>
      </c>
      <c r="F65" s="196">
        <v>0.02</v>
      </c>
      <c r="G65" s="216"/>
      <c r="H65" s="101"/>
      <c r="I65" s="19"/>
      <c r="J65" s="43"/>
      <c r="K65" s="90"/>
    </row>
    <row r="66" spans="2:17" s="2" customFormat="1" x14ac:dyDescent="0.25">
      <c r="B66" s="3"/>
      <c r="C66" s="4">
        <v>47</v>
      </c>
      <c r="D66" s="28" t="s">
        <v>37</v>
      </c>
      <c r="E66" s="24">
        <v>0.02</v>
      </c>
      <c r="F66" s="196">
        <v>0.02</v>
      </c>
      <c r="G66" s="216"/>
      <c r="H66" s="101"/>
      <c r="I66" s="19"/>
      <c r="J66" s="43"/>
      <c r="K66" s="90"/>
    </row>
    <row r="67" spans="2:17" s="2" customFormat="1" x14ac:dyDescent="0.25">
      <c r="B67" s="9" t="s">
        <v>116</v>
      </c>
      <c r="C67" s="4">
        <v>48</v>
      </c>
      <c r="D67" s="28" t="s">
        <v>117</v>
      </c>
      <c r="E67" s="24">
        <v>0.15</v>
      </c>
      <c r="F67" s="196">
        <v>0.15</v>
      </c>
      <c r="G67" s="216"/>
      <c r="H67" s="115"/>
      <c r="I67" s="19"/>
      <c r="J67" s="42"/>
      <c r="K67" s="90"/>
    </row>
    <row r="68" spans="2:17" s="2" customFormat="1" ht="15" x14ac:dyDescent="0.25">
      <c r="B68" s="3"/>
      <c r="C68" s="4">
        <v>49</v>
      </c>
      <c r="D68" s="53" t="s">
        <v>50</v>
      </c>
      <c r="E68" s="54">
        <f>SUM(E55:E67)</f>
        <v>0.75000000000000022</v>
      </c>
      <c r="F68" s="153">
        <f>SUM(F55:F67)</f>
        <v>0.68</v>
      </c>
      <c r="G68" s="213" t="s">
        <v>85</v>
      </c>
      <c r="H68" s="170" t="s">
        <v>96</v>
      </c>
      <c r="I68" s="56">
        <f>ROUND(F68*I48,2)</f>
        <v>23.64</v>
      </c>
      <c r="J68" s="55"/>
      <c r="K68" s="171">
        <f>ROUND(F68*K48,2)</f>
        <v>29.63</v>
      </c>
    </row>
    <row r="69" spans="2:17" s="2" customFormat="1" ht="5.25" customHeight="1" x14ac:dyDescent="0.25">
      <c r="B69" s="3"/>
      <c r="C69" s="4"/>
      <c r="D69" s="18"/>
      <c r="E69" s="44"/>
      <c r="F69" s="44"/>
      <c r="G69" s="214"/>
      <c r="H69" s="101"/>
      <c r="I69" s="57"/>
      <c r="J69" s="11"/>
      <c r="K69" s="90"/>
    </row>
    <row r="70" spans="2:17" s="2" customFormat="1" ht="15" x14ac:dyDescent="0.25">
      <c r="B70" s="58" t="s">
        <v>40</v>
      </c>
      <c r="C70" s="8"/>
      <c r="D70" s="8" t="s">
        <v>0</v>
      </c>
      <c r="E70" s="184"/>
      <c r="F70" s="184"/>
      <c r="G70" s="215"/>
      <c r="H70" s="101"/>
      <c r="I70" s="100" t="s">
        <v>0</v>
      </c>
      <c r="J70" s="11"/>
      <c r="K70" s="96" t="s">
        <v>0</v>
      </c>
    </row>
    <row r="71" spans="2:17" s="2" customFormat="1" x14ac:dyDescent="0.25">
      <c r="B71" s="175"/>
      <c r="C71" s="18">
        <v>50</v>
      </c>
      <c r="D71" s="18" t="s">
        <v>38</v>
      </c>
      <c r="E71" s="44">
        <v>0.05</v>
      </c>
      <c r="F71" s="197">
        <v>0.05</v>
      </c>
      <c r="G71" s="214"/>
      <c r="H71" s="185"/>
      <c r="I71" s="20"/>
      <c r="J71" s="186"/>
      <c r="K71" s="150"/>
    </row>
    <row r="72" spans="2:17" s="2" customFormat="1" x14ac:dyDescent="0.25">
      <c r="B72" s="3"/>
      <c r="C72" s="4">
        <v>51</v>
      </c>
      <c r="D72" s="28" t="s">
        <v>115</v>
      </c>
      <c r="E72" s="24">
        <v>0.05</v>
      </c>
      <c r="F72" s="196">
        <v>0.05</v>
      </c>
      <c r="G72" s="216"/>
      <c r="H72" s="101"/>
      <c r="I72" s="19"/>
      <c r="J72" s="43"/>
      <c r="K72" s="90"/>
      <c r="Q72" s="2" t="s">
        <v>0</v>
      </c>
    </row>
    <row r="73" spans="2:17" s="2" customFormat="1" x14ac:dyDescent="0.25">
      <c r="B73" s="3"/>
      <c r="C73" s="4">
        <v>52</v>
      </c>
      <c r="D73" s="28" t="s">
        <v>39</v>
      </c>
      <c r="E73" s="24">
        <v>0.04</v>
      </c>
      <c r="F73" s="196">
        <v>0.04</v>
      </c>
      <c r="G73" s="216"/>
      <c r="H73" s="101"/>
      <c r="I73" s="19"/>
      <c r="J73" s="43"/>
      <c r="K73" s="90"/>
    </row>
    <row r="74" spans="2:17" s="2" customFormat="1" ht="5.25" customHeight="1" x14ac:dyDescent="0.25">
      <c r="B74" s="3"/>
      <c r="C74" s="4"/>
      <c r="D74" s="31"/>
      <c r="E74" s="141"/>
      <c r="F74" s="154"/>
      <c r="G74" s="217"/>
      <c r="H74" s="101"/>
      <c r="I74" s="19"/>
      <c r="J74" s="43"/>
      <c r="K74" s="90"/>
    </row>
    <row r="75" spans="2:17" s="2" customFormat="1" ht="15" x14ac:dyDescent="0.25">
      <c r="B75" s="3"/>
      <c r="C75" s="4">
        <v>53</v>
      </c>
      <c r="D75" s="144" t="s">
        <v>51</v>
      </c>
      <c r="E75" s="145">
        <f>SUM(E71:E74)</f>
        <v>0.14000000000000001</v>
      </c>
      <c r="F75" s="155">
        <f>SUM(F71:F74)</f>
        <v>0.14000000000000001</v>
      </c>
      <c r="G75" s="218" t="s">
        <v>86</v>
      </c>
      <c r="H75" s="146" t="s">
        <v>96</v>
      </c>
      <c r="I75" s="147">
        <f>ROUND(F75*I48,2)</f>
        <v>4.87</v>
      </c>
      <c r="J75" s="148"/>
      <c r="K75" s="149">
        <f>ROUND(F75*K48,2)</f>
        <v>6.1</v>
      </c>
    </row>
    <row r="76" spans="2:17" s="2" customFormat="1" ht="6.75" customHeight="1" x14ac:dyDescent="0.25">
      <c r="B76" s="3"/>
      <c r="C76" s="4"/>
      <c r="D76" s="31"/>
      <c r="E76" s="141"/>
      <c r="F76" s="154"/>
      <c r="G76" s="217"/>
      <c r="H76" s="142"/>
      <c r="I76" s="132"/>
      <c r="J76" s="143"/>
      <c r="K76" s="133"/>
    </row>
    <row r="77" spans="2:17" s="2" customFormat="1" ht="15" x14ac:dyDescent="0.25">
      <c r="B77" s="3"/>
      <c r="C77" s="4">
        <v>54</v>
      </c>
      <c r="D77" s="144" t="s">
        <v>52</v>
      </c>
      <c r="E77" s="145">
        <f>E75+E68</f>
        <v>0.89000000000000024</v>
      </c>
      <c r="F77" s="155">
        <f>F75+F68</f>
        <v>0.82000000000000006</v>
      </c>
      <c r="G77" s="218" t="s">
        <v>87</v>
      </c>
      <c r="H77" s="146" t="s">
        <v>96</v>
      </c>
      <c r="I77" s="147">
        <f>ROUND(F77*I48,2)</f>
        <v>28.51</v>
      </c>
      <c r="J77" s="148"/>
      <c r="K77" s="149">
        <f>ROUND(F77*K48,2)</f>
        <v>35.729999999999997</v>
      </c>
    </row>
    <row r="78" spans="2:17" s="2" customFormat="1" ht="9" customHeight="1" x14ac:dyDescent="0.25">
      <c r="B78" s="3"/>
      <c r="C78" s="4"/>
      <c r="D78" s="4"/>
      <c r="E78" s="4"/>
      <c r="F78" s="5"/>
      <c r="G78" s="198"/>
      <c r="H78" s="91"/>
      <c r="I78" s="57"/>
      <c r="J78" s="5"/>
      <c r="K78" s="90"/>
    </row>
    <row r="79" spans="2:17" s="83" customFormat="1" ht="16.5" customHeight="1" x14ac:dyDescent="0.25">
      <c r="B79" s="78" t="s">
        <v>101</v>
      </c>
      <c r="C79" s="79"/>
      <c r="D79" s="80"/>
      <c r="E79" s="79"/>
      <c r="F79" s="169"/>
      <c r="G79" s="219" t="s">
        <v>88</v>
      </c>
      <c r="H79" s="102" t="s">
        <v>96</v>
      </c>
      <c r="I79" s="81">
        <f>I48+I77</f>
        <v>63.28</v>
      </c>
      <c r="J79" s="82"/>
      <c r="K79" s="103">
        <f>ROUND(K48+K77,2)</f>
        <v>79.3</v>
      </c>
    </row>
    <row r="80" spans="2:17" s="2" customFormat="1" ht="5.25" customHeight="1" x14ac:dyDescent="0.25">
      <c r="B80" s="3"/>
      <c r="C80" s="4"/>
      <c r="D80" s="4"/>
      <c r="E80" s="4"/>
      <c r="F80" s="5"/>
      <c r="G80" s="198"/>
      <c r="H80" s="91"/>
      <c r="I80" s="57"/>
      <c r="J80" s="5"/>
      <c r="K80" s="90"/>
    </row>
    <row r="81" spans="2:11" s="2" customFormat="1" ht="15" x14ac:dyDescent="0.25">
      <c r="B81" s="187" t="s">
        <v>60</v>
      </c>
      <c r="C81" s="190"/>
      <c r="D81" s="189"/>
      <c r="E81" s="190"/>
      <c r="F81" s="191"/>
      <c r="G81" s="212" t="s">
        <v>90</v>
      </c>
      <c r="H81" s="106" t="s">
        <v>96</v>
      </c>
      <c r="I81" s="107">
        <f>ROUND(I79*I47,2)</f>
        <v>7256.32</v>
      </c>
      <c r="J81" s="224"/>
      <c r="K81" s="109">
        <f>ROUND(K79*K47,2)</f>
        <v>9093.33</v>
      </c>
    </row>
    <row r="82" spans="2:11" s="2" customFormat="1" ht="5.25" customHeight="1" x14ac:dyDescent="0.25">
      <c r="B82" s="3"/>
      <c r="C82" s="4"/>
      <c r="D82" s="4"/>
      <c r="E82" s="4"/>
      <c r="F82" s="5"/>
      <c r="G82" s="198"/>
      <c r="H82" s="91"/>
      <c r="I82" s="57"/>
      <c r="J82" s="225"/>
      <c r="K82" s="90"/>
    </row>
    <row r="83" spans="2:11" s="2" customFormat="1" ht="15.75" thickBot="1" x14ac:dyDescent="0.3">
      <c r="B83" s="25" t="s">
        <v>61</v>
      </c>
      <c r="C83" s="26"/>
      <c r="D83" s="27"/>
      <c r="E83" s="26"/>
      <c r="F83" s="160"/>
      <c r="G83" s="220" t="s">
        <v>89</v>
      </c>
      <c r="H83" s="104" t="s">
        <v>96</v>
      </c>
      <c r="I83" s="97">
        <f>ROUND(I79*I46,2)</f>
        <v>87073.279999999999</v>
      </c>
      <c r="J83" s="226"/>
      <c r="K83" s="98">
        <f>ROUND(K79*K46,2)</f>
        <v>109116.8</v>
      </c>
    </row>
    <row r="85" spans="2:11" ht="3.75" customHeight="1" x14ac:dyDescent="0.2"/>
    <row r="86" spans="2:11" x14ac:dyDescent="0.2">
      <c r="B86" s="221" t="s">
        <v>142</v>
      </c>
      <c r="D86" s="221" t="s">
        <v>126</v>
      </c>
      <c r="E86" s="33" t="s">
        <v>91</v>
      </c>
      <c r="F86" s="73"/>
      <c r="G86" s="33" t="s">
        <v>144</v>
      </c>
    </row>
    <row r="87" spans="2:11" ht="3" customHeight="1" x14ac:dyDescent="0.2">
      <c r="E87" s="33"/>
    </row>
    <row r="88" spans="2:11" ht="36.75" customHeight="1" x14ac:dyDescent="0.2">
      <c r="B88" s="234" t="s">
        <v>131</v>
      </c>
      <c r="C88" s="234"/>
      <c r="D88" s="234"/>
      <c r="E88" s="234"/>
      <c r="F88" s="234"/>
      <c r="G88" s="234"/>
      <c r="H88" s="234"/>
      <c r="I88" s="234"/>
      <c r="J88" s="234"/>
      <c r="K88" s="234"/>
    </row>
  </sheetData>
  <sheetProtection password="D2DC" sheet="1" objects="1" scenarios="1"/>
  <mergeCells count="5">
    <mergeCell ref="B3:D3"/>
    <mergeCell ref="F3:K3"/>
    <mergeCell ref="B88:K88"/>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49" max="16383" man="1"/>
    <brk id="69" max="16383" man="1"/>
    <brk id="71" max="16383" man="1"/>
  </rowBreaks>
  <colBreaks count="2" manualBreakCount="2">
    <brk id="3" max="1048575" man="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KAT A1</vt:lpstr>
      <vt:lpstr>KAT A2</vt:lpstr>
      <vt:lpstr>KAT B+B1</vt:lpstr>
      <vt:lpstr>KAT_B2</vt:lpstr>
      <vt:lpstr>KAT C</vt:lpstr>
      <vt:lpstr>'KAT A1'!Druckbereich</vt:lpstr>
      <vt:lpstr>'KAT A2'!Druckbereich</vt:lpstr>
      <vt:lpstr>'KAT B+B1'!Druckbereich</vt:lpstr>
      <vt:lpstr>'KAT C'!Druckbereich</vt:lpstr>
      <vt:lpstr>KAT_B2!Druckbereich</vt:lpstr>
    </vt:vector>
  </TitlesOfParts>
  <Company>Tu Graz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dc:creator>
  <cp:lastModifiedBy>Kienbeck Kerstin</cp:lastModifiedBy>
  <cp:lastPrinted>2017-01-19T14:47:23Z</cp:lastPrinted>
  <dcterms:created xsi:type="dcterms:W3CDTF">2012-01-25T12:08:23Z</dcterms:created>
  <dcterms:modified xsi:type="dcterms:W3CDTF">2017-07-11T13:26:14Z</dcterms:modified>
</cp:coreProperties>
</file>