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C" sheetId="15" r:id="rId1"/>
  </sheets>
  <definedNames>
    <definedName name="_xlnm.Print_Area" localSheetId="0">'KAT C'!$A$1:$K$86</definedName>
  </definedNames>
  <calcPr calcId="145621"/>
</workbook>
</file>

<file path=xl/calcChain.xml><?xml version="1.0" encoding="utf-8"?>
<calcChain xmlns="http://schemas.openxmlformats.org/spreadsheetml/2006/main">
  <c r="F77" i="15" l="1"/>
  <c r="K47" i="15"/>
  <c r="K46" i="15"/>
  <c r="K44" i="15"/>
  <c r="K43" i="15"/>
  <c r="K42" i="15"/>
  <c r="K41" i="15"/>
  <c r="K40" i="15"/>
  <c r="K39" i="15"/>
  <c r="K38" i="15"/>
  <c r="K37" i="15"/>
  <c r="K36" i="15"/>
  <c r="K34" i="15"/>
  <c r="K33" i="15"/>
  <c r="K30" i="15"/>
  <c r="K8" i="15"/>
  <c r="I47" i="15"/>
  <c r="I46" i="15"/>
  <c r="I44" i="15"/>
  <c r="I43" i="15"/>
  <c r="I42" i="15"/>
  <c r="I41" i="15"/>
  <c r="I40" i="15"/>
  <c r="I39" i="15"/>
  <c r="I38" i="15"/>
  <c r="I37" i="15"/>
  <c r="I36" i="15"/>
  <c r="I34" i="15"/>
  <c r="I33" i="15"/>
  <c r="I27" i="15"/>
  <c r="I8" i="15"/>
  <c r="I15" i="15" s="1"/>
  <c r="F75" i="15"/>
  <c r="E75" i="15"/>
  <c r="E77" i="15"/>
  <c r="F68" i="15"/>
  <c r="E68" i="15"/>
  <c r="K32" i="15"/>
  <c r="I32" i="15"/>
  <c r="K29" i="15"/>
  <c r="I29" i="15"/>
  <c r="K28" i="15"/>
  <c r="I28" i="15"/>
  <c r="K26" i="15"/>
  <c r="I26" i="15"/>
  <c r="K25" i="15"/>
  <c r="K27" i="15"/>
  <c r="I25" i="15"/>
  <c r="I30" i="15"/>
  <c r="F16" i="15"/>
  <c r="F18" i="15"/>
  <c r="F43" i="15"/>
  <c r="F44" i="15"/>
  <c r="K13" i="15" l="1"/>
  <c r="K15" i="15"/>
  <c r="K18" i="15"/>
  <c r="K20" i="15" s="1"/>
  <c r="K9" i="15"/>
  <c r="K10" i="15" s="1"/>
  <c r="K12" i="15"/>
  <c r="K14" i="15"/>
  <c r="K16" i="15"/>
  <c r="K22" i="15" s="1"/>
  <c r="K48" i="15" s="1"/>
  <c r="I13" i="15"/>
  <c r="I18" i="15"/>
  <c r="I9" i="15"/>
  <c r="I10" i="15" s="1"/>
  <c r="I12" i="15"/>
  <c r="I14" i="15"/>
  <c r="I16" i="15"/>
  <c r="I20" i="15"/>
  <c r="I22" i="15" l="1"/>
  <c r="I48" i="15" s="1"/>
  <c r="I77" i="15" s="1"/>
  <c r="I79" i="15" s="1"/>
  <c r="K77" i="15"/>
  <c r="K79" i="15" s="1"/>
  <c r="K75" i="15"/>
  <c r="K68" i="15"/>
  <c r="I68" i="15"/>
  <c r="I75" i="15"/>
  <c r="K83" i="15" l="1"/>
  <c r="K81" i="15"/>
  <c r="I81" i="15"/>
  <c r="I83" i="15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<sst xmlns="http://schemas.openxmlformats.org/spreadsheetml/2006/main" count="170" uniqueCount="125">
  <si>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</si>
  <si>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</si>
  <si>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</si>
  <si>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</si>
  <si>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</si>
  <si>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</si>
  <si>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</si>
  <si>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</si>
  <si>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</si>
  <si>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</si>
  <si>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</si>
  <si>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</si>
  <si>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</si>
  <si>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</si>
  <si>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</si>
  <si>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</si>
  <si>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</si>
  <si>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</si>
  <si>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</si>
  <si>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</si>
  <si>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</si>
  <si>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</si>
  <si>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</si>
  <si>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</si>
  <si>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</si>
  <si>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</si>
  <si>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</si>
  <si>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</si>
  <si>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</si>
  <si>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</si>
  <si>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</si>
  <si>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</si>
  <si>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</si>
  <si>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</si>
  <si>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</si>
  <si>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</si>
  <si>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</si>
  <si>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</si>
  <si>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</si>
  <si>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</si>
  <si>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</si>
  <si>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</si>
  <si>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</si>
  <si>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</si>
  <si>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</si>
  <si>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</si>
  <si>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</si>
  <si>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</si>
  <si>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</si>
  <si>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</si>
  <si>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</si>
  <si>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</si>
  <si>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</si>
  <si>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</si>
  <si>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</si>
  <si>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</si>
  <si>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</si>
  <si>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</si>
  <si>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</si>
  <si>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</si>
  <si>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</si>
  <si>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</si>
  <si>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C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</si>
  <si>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</si>
  <si>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</si>
  <si>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</si>
  <si>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</si>
  <si>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</si>
  <si>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</si>
  <si>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</si>
  <si>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</si>
  <si>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</si>
  <si>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</si>
  <si>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</si>
  <si>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</si>
  <si>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</si>
  <si>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</si>
  <si>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</si>
  <si>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</si>
  <si>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</si>
  <si>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</si>
  <si>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</si>
  <si>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</si>
  <si>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</si>
  <si>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</si>
  <si>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</si>
  <si>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</si>
  <si>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</si>
  <si>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</si>
  <si>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</si>
  <si>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</si>
  <si>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</si>
  <si>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</si>
  <si>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</si>
  <si>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C:
</t>
    </r>
    <r>
      <rPr>
        <sz val="9"/>
        <color theme="1"/>
        <rFont val="Arial"/>
        <family val="2"/>
      </rPr>
      <t>Administrative Aufgaben
Kaufmännische Assistenz, Sekretariat, technisches Hilfspersonal (Technisches und kaufmännisches Hilfspersonal)</t>
    </r>
  </si>
  <si>
    <r>
      <t xml:space="preserve">nach Algemeinen Regelungen: 
Stundensatz 
</t>
    </r>
    <r>
      <rPr>
        <b/>
        <sz val="10"/>
        <color theme="1"/>
        <rFont val="Arial"/>
        <family val="2"/>
      </rPr>
      <t>45 - 70 Euro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</si>
  <si>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</si>
  <si>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</si>
  <si>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</si>
  <si>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</si>
  <si>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</si>
  <si>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</si>
  <si>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</si>
  <si>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</si>
  <si>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</si>
  <si>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</si>
  <si>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</si>
  <si>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</si>
  <si>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</si>
  <si>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</si>
  <si>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</si>
  <si>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</si>
  <si>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</si>
  <si>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</si>
  <si>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</si>
  <si>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</si>
  <si>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</si>
  <si>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</si>
  <si>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</si>
  <si>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BG 3/5</t>
  </si>
  <si>
    <t>BG 3/18</t>
  </si>
  <si>
    <t>Rücklagenbildung/Honorarausfälle</t>
  </si>
  <si>
    <r>
      <rPr>
        <b/>
        <sz val="10"/>
        <color theme="1"/>
        <rFont val="Arial"/>
        <family val="2"/>
      </rPr>
      <t xml:space="preserve">nach Kollektivvertrag 01.01.2015: 
</t>
    </r>
    <r>
      <rPr>
        <sz val="10"/>
        <color theme="1"/>
        <rFont val="Arial"/>
        <family val="2"/>
      </rPr>
      <t>Beschäftigungsgruppe 3 im Jahr 5 bis 
Beschäftigungsgruppe 3 im Jahr 18</t>
    </r>
  </si>
  <si>
    <t>auf Basis Kollektivvertrag 01.01.2015</t>
  </si>
  <si>
    <t>Version 7      15.07.2015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</si>
</sst>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60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8</xdr:col>
      <xdr:colOff>544287</xdr:colOff>
      <xdr:row>2</xdr:row>
      <xdr:rowOff>503464</xdr:rowOff>
    </xdr:from>
    <xdr:to>
      <xdr:col>10</xdr:col>
      <xdr:colOff>775608</xdr:colOff>
      <xdr:row>3</xdr:row>
      <xdr:rowOff>0</xdr:rowOff>
    </xdr:to>
    <xdr:sp macro="" textlink="">
      <xdr:nvSpPr>
        <xdr:cNvPr id="4" name="Textfeld 3"/>
        <xdr:cNvSpPr txBox="1"/>
      </xdr:nvSpPr>
      <xdr:spPr>
        <a:xfrm>
          <a:off x="9212037" y="1510393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zoomScale="70" zoomScaleNormal="85" zoomScaleSheetLayoutView="70" zoomScalePageLayoutView="70" workbookViewId="0">
      <selection activeCell="B87" sqref="B87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94</v>
      </c>
      <c r="C3" s="226"/>
      <c r="D3" s="226"/>
      <c r="E3" s="70" t="s">
        <v>95</v>
      </c>
      <c r="F3" s="227" t="s">
        <v>122</v>
      </c>
      <c r="G3" s="227"/>
      <c r="H3" s="227"/>
      <c r="I3" s="227"/>
      <c r="J3" s="227"/>
      <c r="K3" s="228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119</v>
      </c>
      <c r="J5" s="86"/>
      <c r="K5" s="87" t="s">
        <v>120</v>
      </c>
    </row>
    <row r="6" spans="2:11" s="2" customFormat="1" ht="15" customHeight="1" x14ac:dyDescent="0.25">
      <c r="B6" s="3"/>
      <c r="C6" s="4"/>
      <c r="D6" s="4"/>
      <c r="E6" s="4"/>
      <c r="F6" s="163" t="s">
        <v>68</v>
      </c>
      <c r="G6" s="200" t="s">
        <v>106</v>
      </c>
      <c r="H6" s="88"/>
      <c r="I6" s="65" t="s">
        <v>70</v>
      </c>
      <c r="J6" s="35"/>
      <c r="K6" s="89" t="s">
        <v>69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100</v>
      </c>
      <c r="I7" s="20">
        <v>1958</v>
      </c>
      <c r="J7" s="36" t="s">
        <v>100</v>
      </c>
      <c r="K7" s="149">
        <v>2485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107</v>
      </c>
      <c r="H8" s="172" t="s">
        <v>100</v>
      </c>
      <c r="I8" s="125">
        <f>ROUND(I7*(1+F8),2)</f>
        <v>2545.4</v>
      </c>
      <c r="J8" s="173" t="s">
        <v>100</v>
      </c>
      <c r="K8" s="127">
        <f>ROUND(K7*(1+F8),2)</f>
        <v>3230.5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71</v>
      </c>
      <c r="H9" s="90" t="s">
        <v>100</v>
      </c>
      <c r="I9" s="20">
        <f>ROUND(I8/F9,2)</f>
        <v>587.85</v>
      </c>
      <c r="J9" s="36" t="s">
        <v>100</v>
      </c>
      <c r="K9" s="149">
        <f>ROUND(K8/F9,2)</f>
        <v>746.07</v>
      </c>
    </row>
    <row r="10" spans="2:11" s="2" customFormat="1" x14ac:dyDescent="0.25">
      <c r="B10" s="3" t="s">
        <v>0</v>
      </c>
      <c r="C10" s="5">
        <v>4</v>
      </c>
      <c r="D10" s="28" t="s">
        <v>102</v>
      </c>
      <c r="E10" s="28"/>
      <c r="F10" s="161">
        <v>40</v>
      </c>
      <c r="G10" s="203" t="s">
        <v>72</v>
      </c>
      <c r="H10" s="94" t="s">
        <v>100</v>
      </c>
      <c r="I10" s="73">
        <f>ROUND(I9/F10,2)</f>
        <v>14.7</v>
      </c>
      <c r="J10" s="72" t="s">
        <v>100</v>
      </c>
      <c r="K10" s="95">
        <f>ROUND(K9/F10,2)</f>
        <v>18.649999999999999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73</v>
      </c>
      <c r="H12" s="94" t="s">
        <v>100</v>
      </c>
      <c r="I12" s="73">
        <f>ROUND($I$8*F12,2)</f>
        <v>555.66</v>
      </c>
      <c r="J12" s="72" t="s">
        <v>100</v>
      </c>
      <c r="K12" s="95">
        <f>ROUND($K$8*F12,2)</f>
        <v>705.22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74</v>
      </c>
      <c r="H13" s="94" t="s">
        <v>100</v>
      </c>
      <c r="I13" s="73">
        <f>ROUND($I$8*F13,2)</f>
        <v>114.54</v>
      </c>
      <c r="J13" s="72" t="s">
        <v>100</v>
      </c>
      <c r="K13" s="95">
        <f>ROUND($K$8*F13,2)</f>
        <v>145.37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75</v>
      </c>
      <c r="H14" s="94" t="s">
        <v>100</v>
      </c>
      <c r="I14" s="73">
        <f>ROUND($I$8*F14,2)</f>
        <v>76.36</v>
      </c>
      <c r="J14" s="72" t="s">
        <v>100</v>
      </c>
      <c r="K14" s="95">
        <f>ROUND($K$8*F14,2)</f>
        <v>96.92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76</v>
      </c>
      <c r="H15" s="94" t="s">
        <v>100</v>
      </c>
      <c r="I15" s="73">
        <f>ROUND($I$8*F15,2)</f>
        <v>38.94</v>
      </c>
      <c r="J15" s="72" t="s">
        <v>100</v>
      </c>
      <c r="K15" s="95">
        <f>ROUND($K$8*F15,2)</f>
        <v>49.43</v>
      </c>
    </row>
    <row r="16" spans="2:11" s="2" customFormat="1" x14ac:dyDescent="0.25">
      <c r="B16" s="3"/>
      <c r="C16" s="5">
        <v>10</v>
      </c>
      <c r="D16" s="31" t="s">
        <v>96</v>
      </c>
      <c r="E16" s="31"/>
      <c r="F16" s="175">
        <f>SUM(F12:F15)</f>
        <v>0.30859999999999999</v>
      </c>
      <c r="G16" s="205" t="s">
        <v>77</v>
      </c>
      <c r="H16" s="124" t="s">
        <v>100</v>
      </c>
      <c r="I16" s="131">
        <f>ROUND($I$8*F16,2)</f>
        <v>785.51</v>
      </c>
      <c r="J16" s="126" t="s">
        <v>100</v>
      </c>
      <c r="K16" s="132">
        <f>ROUND($K$8*F16,2)</f>
        <v>996.93</v>
      </c>
    </row>
    <row r="17" spans="2:11" s="2" customFormat="1" x14ac:dyDescent="0.25">
      <c r="B17" s="174" t="s">
        <v>57</v>
      </c>
      <c r="C17" s="18"/>
      <c r="D17" s="176" t="s">
        <v>98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96</v>
      </c>
      <c r="E18" s="28"/>
      <c r="F18" s="165">
        <f>F16-0.94%</f>
        <v>0.29919999999999997</v>
      </c>
      <c r="G18" s="204" t="s">
        <v>78</v>
      </c>
      <c r="H18" s="94" t="s">
        <v>100</v>
      </c>
      <c r="I18" s="73">
        <f>ROUND($I$8*F18,2)</f>
        <v>761.58</v>
      </c>
      <c r="J18" s="72" t="s">
        <v>100</v>
      </c>
      <c r="K18" s="95">
        <f>ROUND($K$8*F18,2)</f>
        <v>966.57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79</v>
      </c>
      <c r="H20" s="120" t="s">
        <v>100</v>
      </c>
      <c r="I20" s="51">
        <f>ROUND((I8+I18)*2,2)</f>
        <v>6613.96</v>
      </c>
      <c r="J20" s="50" t="s">
        <v>100</v>
      </c>
      <c r="K20" s="121">
        <f>ROUND((K8+K18)*2,2)</f>
        <v>8394.14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103</v>
      </c>
      <c r="E22" s="62"/>
      <c r="F22" s="160"/>
      <c r="G22" s="210" t="s">
        <v>110</v>
      </c>
      <c r="H22" s="122"/>
      <c r="I22" s="64">
        <f>ROUND(((I8+I16)*12+I20)/12,2)</f>
        <v>3882.07</v>
      </c>
      <c r="J22" s="63"/>
      <c r="K22" s="123">
        <f>ROUND(((K8+K16)*12+K20)/12,2)</f>
        <v>4926.9399999999996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80</v>
      </c>
      <c r="H25" s="94"/>
      <c r="I25" s="73">
        <f>F25*2</f>
        <v>104</v>
      </c>
      <c r="J25" s="72"/>
      <c r="K25" s="95">
        <f>F25*2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108</v>
      </c>
      <c r="H27" s="94"/>
      <c r="I27" s="74">
        <f>I24-I25-I26</f>
        <v>248</v>
      </c>
      <c r="J27" s="72"/>
      <c r="K27" s="96">
        <f>K24-K25-K26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81</v>
      </c>
      <c r="H30" s="94"/>
      <c r="I30" s="74">
        <f>I27-I28-I29</f>
        <v>210</v>
      </c>
      <c r="J30" s="72"/>
      <c r="K30" s="96">
        <f>K27-K28-K29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82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83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99</v>
      </c>
      <c r="F35" s="151" t="s">
        <v>66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67</v>
      </c>
      <c r="E36" s="130">
        <v>8</v>
      </c>
      <c r="F36" s="196">
        <v>8</v>
      </c>
      <c r="G36" s="204" t="s">
        <v>111</v>
      </c>
      <c r="H36" s="94"/>
      <c r="I36" s="73">
        <f t="shared" ref="I36:I42" si="0">ROUND(F36*$I$32,2)</f>
        <v>64</v>
      </c>
      <c r="J36" s="72"/>
      <c r="K36" s="95">
        <f t="shared" ref="K36:K42" si="1">ROUND(F36*$K$32,2)</f>
        <v>64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112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113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8</v>
      </c>
      <c r="F39" s="195">
        <v>8</v>
      </c>
      <c r="G39" s="204" t="s">
        <v>114</v>
      </c>
      <c r="H39" s="94"/>
      <c r="I39" s="73">
        <f t="shared" si="0"/>
        <v>64</v>
      </c>
      <c r="J39" s="72"/>
      <c r="K39" s="95">
        <f t="shared" si="1"/>
        <v>64</v>
      </c>
    </row>
    <row r="40" spans="2:11" s="2" customFormat="1" x14ac:dyDescent="0.25">
      <c r="B40" s="3"/>
      <c r="C40" s="5">
        <v>28</v>
      </c>
      <c r="D40" s="28" t="s">
        <v>118</v>
      </c>
      <c r="E40" s="30">
        <v>3</v>
      </c>
      <c r="F40" s="195">
        <v>3</v>
      </c>
      <c r="G40" s="204" t="s">
        <v>115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116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10</v>
      </c>
      <c r="F42" s="195">
        <v>10</v>
      </c>
      <c r="G42" s="204" t="s">
        <v>117</v>
      </c>
      <c r="H42" s="94"/>
      <c r="I42" s="73">
        <f t="shared" si="0"/>
        <v>80</v>
      </c>
      <c r="J42" s="72"/>
      <c r="K42" s="95">
        <f t="shared" si="1"/>
        <v>80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0.18095238095238095</v>
      </c>
      <c r="G43" s="204" t="s">
        <v>97</v>
      </c>
      <c r="H43" s="94"/>
      <c r="I43" s="73">
        <f>ROUND(SUM(I36:I42),2)</f>
        <v>304</v>
      </c>
      <c r="J43" s="72"/>
      <c r="K43" s="95">
        <f>ROUND(SUM(K36:K42),2)</f>
        <v>304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0.18095238095238095</v>
      </c>
      <c r="G44" s="204" t="s">
        <v>109</v>
      </c>
      <c r="H44" s="94"/>
      <c r="I44" s="74">
        <f>ROUND(F44*I34,2)</f>
        <v>25.33</v>
      </c>
      <c r="J44" s="72"/>
      <c r="K44" s="96">
        <f>ROUND(F44*K34,2)</f>
        <v>25.33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84</v>
      </c>
      <c r="H46" s="133"/>
      <c r="I46" s="134">
        <f>ROUND(I33-I43,2)</f>
        <v>1376</v>
      </c>
      <c r="J46" s="135"/>
      <c r="K46" s="139">
        <f>ROUND(K33-K43,2)</f>
        <v>1376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85</v>
      </c>
      <c r="H47" s="92"/>
      <c r="I47" s="21">
        <f>ROUND(I34-I44,2)</f>
        <v>114.67</v>
      </c>
      <c r="J47" s="37"/>
      <c r="K47" s="97">
        <f>ROUND(K34-K44,2)</f>
        <v>114.67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86</v>
      </c>
      <c r="H48" s="109" t="s">
        <v>100</v>
      </c>
      <c r="I48" s="107">
        <f>ROUND(I22/I47,2)</f>
        <v>33.85</v>
      </c>
      <c r="J48" s="110" t="s">
        <v>100</v>
      </c>
      <c r="K48" s="108">
        <f>ROUND(K22/K47,2)</f>
        <v>42.97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99</v>
      </c>
      <c r="F54" s="151" t="s">
        <v>65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101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0.75000000000000022</v>
      </c>
      <c r="F68" s="152">
        <f>SUM(F55:F67)</f>
        <v>0.68</v>
      </c>
      <c r="G68" s="214" t="s">
        <v>87</v>
      </c>
      <c r="H68" s="169" t="s">
        <v>100</v>
      </c>
      <c r="I68" s="55">
        <f>ROUND(F68*I48,2)</f>
        <v>23.02</v>
      </c>
      <c r="J68" s="54"/>
      <c r="K68" s="170">
        <f>ROUND(F68*K48,2)</f>
        <v>29.22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121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88</v>
      </c>
      <c r="H75" s="145" t="s">
        <v>100</v>
      </c>
      <c r="I75" s="146">
        <f>ROUND(F75*I48,2)</f>
        <v>4.74</v>
      </c>
      <c r="J75" s="147"/>
      <c r="K75" s="148">
        <f>ROUND(F75*K48,2)</f>
        <v>6.02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0.89000000000000024</v>
      </c>
      <c r="F77" s="154">
        <f>F75+F68</f>
        <v>0.82000000000000006</v>
      </c>
      <c r="G77" s="219" t="s">
        <v>89</v>
      </c>
      <c r="H77" s="145" t="s">
        <v>100</v>
      </c>
      <c r="I77" s="146">
        <f>ROUND(F77*I48,2)</f>
        <v>27.76</v>
      </c>
      <c r="J77" s="147"/>
      <c r="K77" s="148">
        <f>ROUND(F77*K48,2)</f>
        <v>35.24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105</v>
      </c>
      <c r="C79" s="76"/>
      <c r="D79" s="77"/>
      <c r="E79" s="76"/>
      <c r="F79" s="168"/>
      <c r="G79" s="220" t="s">
        <v>90</v>
      </c>
      <c r="H79" s="103" t="s">
        <v>100</v>
      </c>
      <c r="I79" s="78">
        <f>I48+I77</f>
        <v>61.61</v>
      </c>
      <c r="J79" s="79"/>
      <c r="K79" s="104">
        <f>ROUND(K48+K77,2)</f>
        <v>78.209999999999994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63</v>
      </c>
      <c r="C81" s="189"/>
      <c r="D81" s="188"/>
      <c r="E81" s="189"/>
      <c r="F81" s="190"/>
      <c r="G81" s="213" t="s">
        <v>92</v>
      </c>
      <c r="H81" s="106" t="s">
        <v>100</v>
      </c>
      <c r="I81" s="107">
        <f>ROUND(I79*I47,2)</f>
        <v>7064.82</v>
      </c>
      <c r="J81" s="191"/>
      <c r="K81" s="108">
        <f>ROUND(K79*K47,2)</f>
        <v>8968.34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64</v>
      </c>
      <c r="C83" s="26"/>
      <c r="D83" s="27"/>
      <c r="E83" s="26"/>
      <c r="F83" s="159"/>
      <c r="G83" s="221" t="s">
        <v>91</v>
      </c>
      <c r="H83" s="105" t="s">
        <v>100</v>
      </c>
      <c r="I83" s="98">
        <f>ROUND(I79*I46,2)</f>
        <v>84775.360000000001</v>
      </c>
      <c r="J83" s="193"/>
      <c r="K83" s="99">
        <f>ROUND(K79*K46,2)</f>
        <v>107616.96000000001</v>
      </c>
    </row>
    <row r="85" spans="2:11" ht="3.75" customHeight="1" x14ac:dyDescent="0.2"/>
    <row r="86" spans="2:11" x14ac:dyDescent="0.2">
      <c r="B86" s="224" t="s">
        <v>124</v>
      </c>
      <c r="D86" s="224" t="s">
        <v>123</v>
      </c>
      <c r="E86" s="33" t="s">
        <v>93</v>
      </c>
      <c r="F86" s="71"/>
      <c r="G86" s="33" t="s">
        <v>104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C</vt:lpstr>
      <vt:lpstr>'KAT C'!Druckbereich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2014-09-08T11:55:41Z</cp:lastPrinted>
  <dcterms:created xsi:type="dcterms:W3CDTF">2012-01-25T12:08:23Z</dcterms:created>
  <dcterms:modified xsi:type="dcterms:W3CDTF">2015-07-15T10:04:51Z</dcterms:modified>
</cp:coreProperties>
</file>