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30" windowWidth="13920" windowHeight="14295" tabRatio="734"/>
  </bookViews>
  <sheets>
    <sheet name="KAT_B2" sheetId="14" r:id="rId1"/>
  </sheets>
  <definedNames>
    <definedName name="_xlnm.Print_Area" localSheetId="0">KAT_B2!$A$1:$K$86</definedName>
  </definedNames>
  <calcPr calcId="145621"/>
</workbook>
</file>

<file path=xl/calcChain.xml><?xml version="1.0" encoding="utf-8"?>
<calcChain xmlns="http://schemas.openxmlformats.org/spreadsheetml/2006/main">
  <c r="K47" i="14" l="1"/>
  <c r="K46" i="14"/>
  <c r="K44" i="14"/>
  <c r="K43" i="14"/>
  <c r="K42" i="14"/>
  <c r="K41" i="14"/>
  <c r="K40" i="14"/>
  <c r="K39" i="14"/>
  <c r="K38" i="14"/>
  <c r="K37" i="14"/>
  <c r="K36" i="14"/>
  <c r="K34" i="14"/>
  <c r="K33" i="14"/>
  <c r="K30" i="14"/>
  <c r="K27" i="14"/>
  <c r="K25" i="14"/>
  <c r="K8" i="14"/>
  <c r="I47" i="14"/>
  <c r="I46" i="14"/>
  <c r="I44" i="14"/>
  <c r="I43" i="14"/>
  <c r="I42" i="14"/>
  <c r="I41" i="14"/>
  <c r="I40" i="14"/>
  <c r="I39" i="14"/>
  <c r="I38" i="14"/>
  <c r="I37" i="14"/>
  <c r="I36" i="14"/>
  <c r="I34" i="14"/>
  <c r="I33" i="14"/>
  <c r="I27" i="14"/>
  <c r="I25" i="14"/>
  <c r="I8" i="14"/>
  <c r="F75" i="14"/>
  <c r="F77" i="14"/>
  <c r="E75" i="14"/>
  <c r="F68" i="14"/>
  <c r="E68" i="14"/>
  <c r="K32" i="14"/>
  <c r="I32" i="14"/>
  <c r="K29" i="14"/>
  <c r="I29" i="14"/>
  <c r="K28" i="14"/>
  <c r="I28" i="14"/>
  <c r="K26" i="14"/>
  <c r="I26" i="14"/>
  <c r="I30" i="14"/>
  <c r="F18" i="14"/>
  <c r="F16" i="14"/>
  <c r="E77" i="14"/>
  <c r="F43" i="14"/>
  <c r="F44" i="14"/>
  <c r="K9" i="14" l="1"/>
  <c r="K10" i="14" s="1"/>
  <c r="K12" i="14"/>
  <c r="K14" i="14"/>
  <c r="K16" i="14"/>
  <c r="K13" i="14"/>
  <c r="K15" i="14"/>
  <c r="K18" i="14"/>
  <c r="K20" i="14" s="1"/>
  <c r="I13" i="14"/>
  <c r="I15" i="14"/>
  <c r="I18" i="14"/>
  <c r="I20" i="14" s="1"/>
  <c r="I9" i="14"/>
  <c r="I10" i="14" s="1"/>
  <c r="I12" i="14"/>
  <c r="I14" i="14"/>
  <c r="I16" i="14"/>
  <c r="I22" i="14" s="1"/>
  <c r="I48" i="14" s="1"/>
  <c r="K22" i="14" l="1"/>
  <c r="K48" i="14" s="1"/>
  <c r="I68" i="14"/>
  <c r="I77" i="14"/>
  <c r="I79" i="14" s="1"/>
  <c r="I75" i="14"/>
  <c r="K77" i="14" l="1"/>
  <c r="K68" i="14"/>
  <c r="K79" i="14"/>
  <c r="K75" i="14"/>
  <c r="I81" i="14"/>
  <c r="I83" i="14"/>
  <c r="K81" i="14" l="1"/>
  <c r="K83" i="14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<sst xmlns="http://schemas.openxmlformats.org/spreadsheetml/2006/main" count="171" uniqueCount="125">
  <si>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</si>
  <si>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</si>
  <si>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</si>
  <si>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</si>
  <si>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</si>
  <si>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</si>
  <si>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</si>
  <si>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</si>
  <si>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</si>
  <si>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</si>
  <si>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</si>
  <si>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</si>
  <si>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</si>
  <si>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</si>
  <si>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</si>
  <si>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</si>
  <si>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</si>
  <si>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</si>
  <si>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</si>
  <si>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</si>
  <si>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</si>
  <si>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</si>
  <si>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</si>
  <si>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</si>
  <si>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</si>
  <si>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</si>
  <si>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</si>
  <si>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</si>
  <si>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</si>
  <si>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</si>
  <si>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</si>
  <si>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</si>
  <si>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</si>
  <si>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</si>
  <si>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</si>
  <si>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</si>
  <si>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</si>
  <si>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</si>
  <si>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anteiliger Untemehmerbedarf</t>
  </si>
  <si>
    <t>abhängig vonbetr. Kalkulation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</si>
  <si>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</si>
  <si>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</si>
  <si>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</si>
  <si>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</si>
  <si>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</si>
  <si>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</si>
  <si>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</si>
  <si>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</si>
  <si>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</si>
  <si>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</si>
  <si>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</si>
  <si>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</si>
  <si>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</si>
  <si>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</si>
  <si>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</si>
  <si>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</si>
  <si>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</si>
  <si>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</si>
  <si>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</si>
  <si>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</si>
  <si>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</si>
  <si>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</si>
  <si>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Beispielkalkulation: Verrechnungsstundensatz Leistungskategorie B2</t>
  </si>
  <si>
    <t>BG 4/3</t>
  </si>
  <si>
    <t>BG 4/18</t>
  </si>
  <si>
    <t>Notwendiger Umsatz je Mitarbeiter und Monat zuzüglich Mehrwertsteuer</t>
  </si>
  <si>
    <t>Notwendiger Umsatz je Mitarbeiter und Jahr zuzüglich Mehrwertsteuer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</si>
  <si>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</si>
  <si>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</si>
  <si>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</si>
  <si>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</si>
  <si>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</si>
  <si>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</si>
  <si>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</si>
  <si>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</si>
  <si>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</si>
  <si>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</si>
  <si>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</si>
  <si>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</si>
  <si>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</si>
  <si>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</si>
  <si>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</si>
  <si>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</si>
  <si>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</si>
  <si>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</si>
  <si>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</si>
  <si>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</si>
  <si>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</si>
  <si>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</si>
  <si>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</si>
  <si>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</si>
  <si>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</si>
  <si>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</si>
  <si>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</si>
  <si>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</si>
  <si>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</si>
  <si>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r>
      <rPr>
        <b/>
        <sz val="9"/>
        <color theme="1"/>
        <rFont val="Arial"/>
        <family val="2"/>
      </rPr>
      <t xml:space="preserve">Leistungskategorie B2:
</t>
    </r>
    <r>
      <rPr>
        <sz val="9"/>
        <color theme="1"/>
        <rFont val="Arial"/>
        <family val="2"/>
      </rPr>
      <t>Ingenieure, Konstrukteure, Ausschreiber, Bauabrechnung (Fachpersonal mit einschlägiger Ausbildung / mit bis zu 3-jähriger Erfahrung, unterer Bereich der Bandbreite)</t>
    </r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</si>
  <si>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</si>
  <si>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</si>
  <si>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</si>
  <si>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</si>
  <si>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</si>
  <si>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</si>
  <si>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</si>
  <si>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</si>
  <si>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t xml:space="preserve"> durch den Anwender einzusetzend</t>
  </si>
  <si>
    <t>nach Algemeinen Regelungen: 
Stundensatz 
85 - 100 Euro</t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</si>
  <si>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</si>
  <si>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</si>
  <si>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</si>
  <si>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</si>
  <si>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</si>
  <si>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</si>
  <si>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</si>
  <si>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</si>
  <si>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</si>
  <si>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</si>
  <si>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</si>
  <si>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</si>
  <si>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</si>
  <si>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</si>
  <si>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Rücklagenbildung/Honorarausfälle</t>
  </si>
  <si>
    <r>
      <t xml:space="preserve">nach Kollektivvertrag 01.01.2015: 
</t>
    </r>
    <r>
      <rPr>
        <sz val="10"/>
        <color theme="1"/>
        <rFont val="Arial"/>
        <family val="2"/>
      </rPr>
      <t>Beschäftigungsgruppe 4 im Jahr 3 
bis Beschäftigungsgruppe 4 im Jahr 18</t>
    </r>
  </si>
  <si>
    <t>auf Basis Kollektivvertrag 01.01.2015</t>
  </si>
  <si>
    <t xml:space="preserve">Version 7      15.07.2015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</si>
</sst>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4" xfId="0" applyNumberFormat="1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/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B2</a:t>
          </a:r>
        </a:p>
      </xdr:txBody>
    </xdr:sp>
    <xdr:clientData/>
  </xdr:twoCellAnchor>
  <xdr:twoCellAnchor>
    <xdr:from>
      <xdr:col>8</xdr:col>
      <xdr:colOff>661146</xdr:colOff>
      <xdr:row>2</xdr:row>
      <xdr:rowOff>459441</xdr:rowOff>
    </xdr:from>
    <xdr:to>
      <xdr:col>11</xdr:col>
      <xdr:colOff>7203</xdr:colOff>
      <xdr:row>2</xdr:row>
      <xdr:rowOff>1065359</xdr:rowOff>
    </xdr:to>
    <xdr:sp macro="" textlink="">
      <xdr:nvSpPr>
        <xdr:cNvPr id="4" name="Textfeld 3"/>
        <xdr:cNvSpPr txBox="1"/>
      </xdr:nvSpPr>
      <xdr:spPr>
        <a:xfrm>
          <a:off x="9334499" y="1456765"/>
          <a:ext cx="1508792" cy="6059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view="pageBreakPreview" zoomScale="85" zoomScaleNormal="85" zoomScaleSheetLayoutView="85" zoomScalePageLayoutView="70" workbookViewId="0">
      <selection activeCell="N71" sqref="N71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62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5" t="s">
        <v>96</v>
      </c>
      <c r="C3" s="226"/>
      <c r="D3" s="226"/>
      <c r="E3" s="70" t="s">
        <v>106</v>
      </c>
      <c r="F3" s="227" t="s">
        <v>122</v>
      </c>
      <c r="G3" s="228"/>
      <c r="H3" s="228"/>
      <c r="I3" s="228"/>
      <c r="J3" s="228"/>
      <c r="K3" s="229"/>
    </row>
    <row r="4" spans="2:11" ht="7.5" customHeight="1" thickBot="1" x14ac:dyDescent="0.25">
      <c r="B4" s="66"/>
      <c r="C4" s="67"/>
      <c r="D4" s="67"/>
      <c r="E4" s="68"/>
      <c r="F4" s="68"/>
      <c r="G4" s="68"/>
      <c r="H4" s="68"/>
      <c r="I4" s="68"/>
      <c r="J4" s="68"/>
      <c r="K4" s="69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84"/>
      <c r="I5" s="85" t="s">
        <v>63</v>
      </c>
      <c r="J5" s="86"/>
      <c r="K5" s="87" t="s">
        <v>64</v>
      </c>
    </row>
    <row r="6" spans="2:11" s="2" customFormat="1" ht="15" customHeight="1" x14ac:dyDescent="0.25">
      <c r="B6" s="3"/>
      <c r="C6" s="4"/>
      <c r="D6" s="4"/>
      <c r="E6" s="4"/>
      <c r="F6" s="163" t="s">
        <v>70</v>
      </c>
      <c r="G6" s="200" t="s">
        <v>108</v>
      </c>
      <c r="H6" s="88"/>
      <c r="I6" s="65" t="s">
        <v>72</v>
      </c>
      <c r="J6" s="35"/>
      <c r="K6" s="89" t="s">
        <v>71</v>
      </c>
    </row>
    <row r="7" spans="2:11" s="2" customFormat="1" ht="15" x14ac:dyDescent="0.25">
      <c r="B7" s="57" t="s">
        <v>43</v>
      </c>
      <c r="C7" s="5">
        <v>1</v>
      </c>
      <c r="D7" s="4" t="s">
        <v>55</v>
      </c>
      <c r="E7" s="4"/>
      <c r="F7" s="164"/>
      <c r="G7" s="202"/>
      <c r="H7" s="90" t="s">
        <v>101</v>
      </c>
      <c r="I7" s="20">
        <v>2281</v>
      </c>
      <c r="J7" s="36" t="s">
        <v>101</v>
      </c>
      <c r="K7" s="149">
        <v>3092</v>
      </c>
    </row>
    <row r="8" spans="2:11" s="2" customFormat="1" ht="15" x14ac:dyDescent="0.25">
      <c r="B8" s="57" t="s">
        <v>0</v>
      </c>
      <c r="C8" s="5">
        <v>2</v>
      </c>
      <c r="D8" s="171" t="s">
        <v>56</v>
      </c>
      <c r="E8" s="171"/>
      <c r="F8" s="194">
        <v>0.3</v>
      </c>
      <c r="G8" s="201" t="s">
        <v>109</v>
      </c>
      <c r="H8" s="172" t="s">
        <v>101</v>
      </c>
      <c r="I8" s="125">
        <f>ROUND(I7*(1+F8),2)</f>
        <v>2965.3</v>
      </c>
      <c r="J8" s="173" t="s">
        <v>101</v>
      </c>
      <c r="K8" s="127">
        <f>ROUND(K7*(1+F8),2)</f>
        <v>4019.6</v>
      </c>
    </row>
    <row r="9" spans="2:11" s="2" customFormat="1" x14ac:dyDescent="0.25">
      <c r="B9" s="174"/>
      <c r="C9" s="38">
        <v>3</v>
      </c>
      <c r="D9" s="18" t="s">
        <v>5</v>
      </c>
      <c r="E9" s="18"/>
      <c r="F9" s="164">
        <v>4.33</v>
      </c>
      <c r="G9" s="202" t="s">
        <v>73</v>
      </c>
      <c r="H9" s="90" t="s">
        <v>101</v>
      </c>
      <c r="I9" s="20">
        <f>ROUND(I8/F9,2)</f>
        <v>684.83</v>
      </c>
      <c r="J9" s="36" t="s">
        <v>101</v>
      </c>
      <c r="K9" s="149">
        <f>ROUND(K8/F9,2)</f>
        <v>928.31</v>
      </c>
    </row>
    <row r="10" spans="2:11" s="2" customFormat="1" x14ac:dyDescent="0.25">
      <c r="B10" s="3" t="s">
        <v>0</v>
      </c>
      <c r="C10" s="5">
        <v>4</v>
      </c>
      <c r="D10" s="28" t="s">
        <v>103</v>
      </c>
      <c r="E10" s="28"/>
      <c r="F10" s="161">
        <v>40</v>
      </c>
      <c r="G10" s="203" t="s">
        <v>74</v>
      </c>
      <c r="H10" s="94" t="s">
        <v>101</v>
      </c>
      <c r="I10" s="73">
        <f>ROUND(I9/F10,2)</f>
        <v>17.12</v>
      </c>
      <c r="J10" s="72" t="s">
        <v>101</v>
      </c>
      <c r="K10" s="95">
        <f>ROUND(K9/F10,2)</f>
        <v>23.21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1"/>
      <c r="G11" s="203"/>
      <c r="H11" s="94"/>
      <c r="I11" s="73"/>
      <c r="J11" s="72"/>
      <c r="K11" s="95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5">
        <v>0.21829999999999999</v>
      </c>
      <c r="G12" s="204" t="s">
        <v>75</v>
      </c>
      <c r="H12" s="94" t="s">
        <v>101</v>
      </c>
      <c r="I12" s="73">
        <f>ROUND($I$8*F12,2)</f>
        <v>647.32000000000005</v>
      </c>
      <c r="J12" s="72" t="s">
        <v>101</v>
      </c>
      <c r="K12" s="95">
        <f>ROUND($K$8*F12,2)</f>
        <v>877.48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5">
        <v>4.4999999999999998E-2</v>
      </c>
      <c r="G13" s="204" t="s">
        <v>76</v>
      </c>
      <c r="H13" s="94" t="s">
        <v>101</v>
      </c>
      <c r="I13" s="73">
        <f>ROUND($I$8*F13,2)</f>
        <v>133.44</v>
      </c>
      <c r="J13" s="72" t="s">
        <v>101</v>
      </c>
      <c r="K13" s="95">
        <f>ROUND($K$8*F13,2)</f>
        <v>180.88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5">
        <v>0.03</v>
      </c>
      <c r="G14" s="204" t="s">
        <v>77</v>
      </c>
      <c r="H14" s="94" t="s">
        <v>101</v>
      </c>
      <c r="I14" s="73">
        <f>ROUND($I$8*F14,2)</f>
        <v>88.96</v>
      </c>
      <c r="J14" s="72" t="s">
        <v>101</v>
      </c>
      <c r="K14" s="95">
        <f>ROUND($K$8*F14,2)</f>
        <v>120.59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5">
        <v>1.5299999999999999E-2</v>
      </c>
      <c r="G15" s="204" t="s">
        <v>78</v>
      </c>
      <c r="H15" s="94" t="s">
        <v>101</v>
      </c>
      <c r="I15" s="73">
        <f>ROUND($I$8*F15,2)</f>
        <v>45.37</v>
      </c>
      <c r="J15" s="72" t="s">
        <v>101</v>
      </c>
      <c r="K15" s="95">
        <f>ROUND($K$8*F15,2)</f>
        <v>61.5</v>
      </c>
    </row>
    <row r="16" spans="2:11" s="2" customFormat="1" x14ac:dyDescent="0.25">
      <c r="B16" s="3"/>
      <c r="C16" s="5">
        <v>10</v>
      </c>
      <c r="D16" s="31" t="s">
        <v>97</v>
      </c>
      <c r="E16" s="31"/>
      <c r="F16" s="175">
        <f>SUM(F12:F15)</f>
        <v>0.30859999999999999</v>
      </c>
      <c r="G16" s="205" t="s">
        <v>79</v>
      </c>
      <c r="H16" s="124" t="s">
        <v>101</v>
      </c>
      <c r="I16" s="131">
        <f>ROUND($I$8*F16,2)</f>
        <v>915.09</v>
      </c>
      <c r="J16" s="126" t="s">
        <v>101</v>
      </c>
      <c r="K16" s="132">
        <f>ROUND($K$8*F16,2)</f>
        <v>1240.45</v>
      </c>
    </row>
    <row r="17" spans="2:11" s="2" customFormat="1" x14ac:dyDescent="0.25">
      <c r="B17" s="174" t="s">
        <v>57</v>
      </c>
      <c r="C17" s="18"/>
      <c r="D17" s="176" t="s">
        <v>99</v>
      </c>
      <c r="E17" s="177"/>
      <c r="F17" s="178"/>
      <c r="G17" s="206"/>
      <c r="H17" s="179"/>
      <c r="I17" s="180"/>
      <c r="J17" s="181"/>
      <c r="K17" s="182"/>
    </row>
    <row r="18" spans="2:11" s="2" customFormat="1" x14ac:dyDescent="0.25">
      <c r="B18" s="23" t="s">
        <v>58</v>
      </c>
      <c r="C18" s="5">
        <v>11</v>
      </c>
      <c r="D18" s="28" t="s">
        <v>97</v>
      </c>
      <c r="E18" s="28"/>
      <c r="F18" s="165">
        <f>F16-0.94%</f>
        <v>0.29919999999999997</v>
      </c>
      <c r="G18" s="204" t="s">
        <v>80</v>
      </c>
      <c r="H18" s="94" t="s">
        <v>101</v>
      </c>
      <c r="I18" s="73">
        <f>ROUND($I$8*F18,2)</f>
        <v>887.22</v>
      </c>
      <c r="J18" s="72" t="s">
        <v>101</v>
      </c>
      <c r="K18" s="95">
        <f>ROUND($K$8*F18,2)</f>
        <v>1202.6600000000001</v>
      </c>
    </row>
    <row r="19" spans="2:11" s="2" customFormat="1" ht="6" customHeight="1" x14ac:dyDescent="0.25">
      <c r="B19" s="3"/>
      <c r="C19" s="4"/>
      <c r="D19" s="4"/>
      <c r="E19" s="4"/>
      <c r="F19" s="166"/>
      <c r="G19" s="207"/>
      <c r="H19" s="93"/>
      <c r="I19" s="19"/>
      <c r="J19" s="39"/>
      <c r="K19" s="91"/>
    </row>
    <row r="20" spans="2:11" s="2" customFormat="1" ht="15.75" thickBot="1" x14ac:dyDescent="0.3">
      <c r="B20" s="46" t="s">
        <v>0</v>
      </c>
      <c r="C20" s="47">
        <v>12</v>
      </c>
      <c r="D20" s="48" t="s">
        <v>59</v>
      </c>
      <c r="E20" s="49"/>
      <c r="F20" s="167"/>
      <c r="G20" s="208" t="s">
        <v>81</v>
      </c>
      <c r="H20" s="120" t="s">
        <v>101</v>
      </c>
      <c r="I20" s="51">
        <f>ROUND((I8+I18)*2,2)</f>
        <v>7705.04</v>
      </c>
      <c r="J20" s="50" t="s">
        <v>101</v>
      </c>
      <c r="K20" s="121">
        <f>ROUND((K8+K18)*2,2)</f>
        <v>10444.52</v>
      </c>
    </row>
    <row r="21" spans="2:11" s="2" customFormat="1" ht="12.75" customHeight="1" thickBot="1" x14ac:dyDescent="0.3">
      <c r="B21" s="3"/>
      <c r="C21" s="4"/>
      <c r="D21" s="44"/>
      <c r="E21" s="44"/>
      <c r="F21" s="45"/>
      <c r="G21" s="209"/>
      <c r="H21" s="92"/>
      <c r="I21" s="56"/>
      <c r="J21" s="5"/>
      <c r="K21" s="150"/>
    </row>
    <row r="22" spans="2:11" s="2" customFormat="1" ht="18" customHeight="1" x14ac:dyDescent="0.25">
      <c r="B22" s="59" t="s">
        <v>6</v>
      </c>
      <c r="C22" s="60">
        <v>13</v>
      </c>
      <c r="D22" s="61" t="s">
        <v>104</v>
      </c>
      <c r="E22" s="62"/>
      <c r="F22" s="160"/>
      <c r="G22" s="210" t="s">
        <v>112</v>
      </c>
      <c r="H22" s="122"/>
      <c r="I22" s="64">
        <f>ROUND(((I8+I16)*12+I20)/12,2)</f>
        <v>4522.4799999999996</v>
      </c>
      <c r="J22" s="63"/>
      <c r="K22" s="123">
        <f>ROUND(((K8+K16)*12+K20)/12,2)</f>
        <v>6130.43</v>
      </c>
    </row>
    <row r="23" spans="2:11" s="2" customFormat="1" ht="6" customHeight="1" x14ac:dyDescent="0.25">
      <c r="B23" s="3"/>
      <c r="C23" s="5"/>
      <c r="D23" s="4"/>
      <c r="E23" s="4"/>
      <c r="F23" s="158"/>
      <c r="G23" s="200"/>
      <c r="H23" s="92"/>
      <c r="I23" s="19"/>
      <c r="J23" s="37"/>
      <c r="K23" s="91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8">
        <v>365</v>
      </c>
      <c r="G24" s="200"/>
      <c r="H24" s="92"/>
      <c r="I24" s="19">
        <v>365</v>
      </c>
      <c r="J24" s="37"/>
      <c r="K24" s="91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1">
        <v>52</v>
      </c>
      <c r="G25" s="203" t="s">
        <v>82</v>
      </c>
      <c r="H25" s="94"/>
      <c r="I25" s="73">
        <f>ROUND(F25*2,2)</f>
        <v>104</v>
      </c>
      <c r="J25" s="72"/>
      <c r="K25" s="95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5">
        <v>13</v>
      </c>
      <c r="G26" s="203"/>
      <c r="H26" s="94"/>
      <c r="I26" s="73">
        <f>F26</f>
        <v>13</v>
      </c>
      <c r="J26" s="72"/>
      <c r="K26" s="95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2"/>
      <c r="G27" s="203" t="s">
        <v>110</v>
      </c>
      <c r="H27" s="94"/>
      <c r="I27" s="74">
        <f>ROUND(I24-I25-I26,2)</f>
        <v>248</v>
      </c>
      <c r="J27" s="72"/>
      <c r="K27" s="96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5">
        <v>25</v>
      </c>
      <c r="G28" s="203"/>
      <c r="H28" s="94"/>
      <c r="I28" s="73">
        <f>F28</f>
        <v>25</v>
      </c>
      <c r="J28" s="72"/>
      <c r="K28" s="95">
        <f>F28</f>
        <v>25</v>
      </c>
    </row>
    <row r="29" spans="2:11" s="2" customFormat="1" x14ac:dyDescent="0.25">
      <c r="B29" s="3"/>
      <c r="C29" s="5">
        <v>19</v>
      </c>
      <c r="D29" s="28" t="s">
        <v>60</v>
      </c>
      <c r="E29" s="28"/>
      <c r="F29" s="161">
        <v>13</v>
      </c>
      <c r="G29" s="203"/>
      <c r="H29" s="94"/>
      <c r="I29" s="73">
        <f>F29</f>
        <v>13</v>
      </c>
      <c r="J29" s="72"/>
      <c r="K29" s="95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2"/>
      <c r="G30" s="203" t="s">
        <v>83</v>
      </c>
      <c r="H30" s="94"/>
      <c r="I30" s="74">
        <f>I27-I28-I29</f>
        <v>210</v>
      </c>
      <c r="J30" s="72"/>
      <c r="K30" s="96">
        <f>ROUND(K27-K28-K29,2)</f>
        <v>210</v>
      </c>
    </row>
    <row r="31" spans="2:11" s="2" customFormat="1" ht="9" customHeight="1" x14ac:dyDescent="0.25">
      <c r="B31" s="3"/>
      <c r="C31" s="4"/>
      <c r="D31" s="31"/>
      <c r="E31" s="31"/>
      <c r="F31" s="156"/>
      <c r="G31" s="205"/>
      <c r="H31" s="124"/>
      <c r="I31" s="131"/>
      <c r="J31" s="126"/>
      <c r="K31" s="132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6">
        <v>8</v>
      </c>
      <c r="G32" s="211"/>
      <c r="H32" s="133"/>
      <c r="I32" s="134">
        <f>F32</f>
        <v>8</v>
      </c>
      <c r="J32" s="135"/>
      <c r="K32" s="136">
        <f>F32</f>
        <v>8</v>
      </c>
    </row>
    <row r="33" spans="2:11" s="2" customFormat="1" x14ac:dyDescent="0.25">
      <c r="B33" s="3"/>
      <c r="C33" s="5">
        <v>22</v>
      </c>
      <c r="D33" s="28" t="s">
        <v>45</v>
      </c>
      <c r="E33" s="28"/>
      <c r="F33" s="161"/>
      <c r="G33" s="203" t="s">
        <v>84</v>
      </c>
      <c r="H33" s="94"/>
      <c r="I33" s="73">
        <f>ROUND(I30*I32,2)</f>
        <v>1680</v>
      </c>
      <c r="J33" s="72"/>
      <c r="K33" s="95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46</v>
      </c>
      <c r="E34" s="31"/>
      <c r="F34" s="156"/>
      <c r="G34" s="205" t="s">
        <v>85</v>
      </c>
      <c r="H34" s="124"/>
      <c r="I34" s="125">
        <f>ROUND(I33/12,2)</f>
        <v>140</v>
      </c>
      <c r="J34" s="126"/>
      <c r="K34" s="127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100</v>
      </c>
      <c r="F35" s="151" t="s">
        <v>68</v>
      </c>
      <c r="G35" s="212"/>
      <c r="H35" s="128"/>
      <c r="I35" s="118"/>
      <c r="J35" s="129"/>
      <c r="K35" s="119"/>
    </row>
    <row r="36" spans="2:11" s="2" customFormat="1" x14ac:dyDescent="0.25">
      <c r="B36" s="3" t="s">
        <v>17</v>
      </c>
      <c r="C36" s="5">
        <v>24</v>
      </c>
      <c r="D36" s="32" t="s">
        <v>69</v>
      </c>
      <c r="E36" s="130">
        <v>12</v>
      </c>
      <c r="F36" s="196">
        <v>12</v>
      </c>
      <c r="G36" s="204" t="s">
        <v>113</v>
      </c>
      <c r="H36" s="94"/>
      <c r="I36" s="73">
        <f t="shared" ref="I36:I42" si="0">ROUND(F36*$I$32,2)</f>
        <v>96</v>
      </c>
      <c r="J36" s="72"/>
      <c r="K36" s="95">
        <f t="shared" ref="K36:K42" si="1">ROUND(F36*$K$32,2)</f>
        <v>96</v>
      </c>
    </row>
    <row r="37" spans="2:11" s="2" customFormat="1" x14ac:dyDescent="0.25">
      <c r="B37" s="17" t="s">
        <v>44</v>
      </c>
      <c r="C37" s="5">
        <v>25</v>
      </c>
      <c r="D37" s="28" t="s">
        <v>18</v>
      </c>
      <c r="E37" s="30">
        <v>2</v>
      </c>
      <c r="F37" s="195">
        <v>2</v>
      </c>
      <c r="G37" s="204" t="s">
        <v>114</v>
      </c>
      <c r="H37" s="94"/>
      <c r="I37" s="73">
        <f t="shared" si="0"/>
        <v>16</v>
      </c>
      <c r="J37" s="72"/>
      <c r="K37" s="95">
        <f t="shared" si="1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2</v>
      </c>
      <c r="F38" s="195">
        <v>2</v>
      </c>
      <c r="G38" s="204" t="s">
        <v>115</v>
      </c>
      <c r="H38" s="94"/>
      <c r="I38" s="73">
        <f t="shared" si="0"/>
        <v>16</v>
      </c>
      <c r="J38" s="72"/>
      <c r="K38" s="95">
        <f t="shared" si="1"/>
        <v>16</v>
      </c>
    </row>
    <row r="39" spans="2:11" s="2" customFormat="1" x14ac:dyDescent="0.25">
      <c r="B39" s="3"/>
      <c r="C39" s="5">
        <v>27</v>
      </c>
      <c r="D39" s="28" t="s">
        <v>20</v>
      </c>
      <c r="E39" s="30">
        <v>12</v>
      </c>
      <c r="F39" s="195">
        <v>12</v>
      </c>
      <c r="G39" s="204" t="s">
        <v>116</v>
      </c>
      <c r="H39" s="94"/>
      <c r="I39" s="73">
        <f t="shared" si="0"/>
        <v>96</v>
      </c>
      <c r="J39" s="72"/>
      <c r="K39" s="95">
        <f t="shared" si="1"/>
        <v>96</v>
      </c>
    </row>
    <row r="40" spans="2:11" s="2" customFormat="1" x14ac:dyDescent="0.25">
      <c r="B40" s="3"/>
      <c r="C40" s="5">
        <v>28</v>
      </c>
      <c r="D40" s="28" t="s">
        <v>120</v>
      </c>
      <c r="E40" s="30">
        <v>3</v>
      </c>
      <c r="F40" s="195">
        <v>3</v>
      </c>
      <c r="G40" s="204" t="s">
        <v>117</v>
      </c>
      <c r="H40" s="94"/>
      <c r="I40" s="73">
        <f t="shared" si="0"/>
        <v>24</v>
      </c>
      <c r="J40" s="72"/>
      <c r="K40" s="95">
        <f t="shared" si="1"/>
        <v>24</v>
      </c>
    </row>
    <row r="41" spans="2:11" s="2" customFormat="1" x14ac:dyDescent="0.25">
      <c r="B41" s="3"/>
      <c r="C41" s="5">
        <v>29</v>
      </c>
      <c r="D41" s="28" t="s">
        <v>21</v>
      </c>
      <c r="E41" s="30">
        <v>5</v>
      </c>
      <c r="F41" s="195">
        <v>5</v>
      </c>
      <c r="G41" s="204" t="s">
        <v>118</v>
      </c>
      <c r="H41" s="94"/>
      <c r="I41" s="73">
        <f t="shared" si="0"/>
        <v>40</v>
      </c>
      <c r="J41" s="72"/>
      <c r="K41" s="95">
        <f t="shared" si="1"/>
        <v>40</v>
      </c>
    </row>
    <row r="42" spans="2:11" s="2" customFormat="1" x14ac:dyDescent="0.25">
      <c r="B42" s="3"/>
      <c r="C42" s="5">
        <v>30</v>
      </c>
      <c r="D42" s="28" t="s">
        <v>25</v>
      </c>
      <c r="E42" s="30">
        <v>20</v>
      </c>
      <c r="F42" s="195">
        <v>20</v>
      </c>
      <c r="G42" s="204" t="s">
        <v>119</v>
      </c>
      <c r="H42" s="94"/>
      <c r="I42" s="73">
        <f t="shared" si="0"/>
        <v>160</v>
      </c>
      <c r="J42" s="72"/>
      <c r="K42" s="95">
        <f t="shared" si="1"/>
        <v>160</v>
      </c>
    </row>
    <row r="43" spans="2:11" s="2" customFormat="1" ht="15" x14ac:dyDescent="0.25">
      <c r="B43" s="3"/>
      <c r="C43" s="5">
        <v>31</v>
      </c>
      <c r="D43" s="28" t="s">
        <v>48</v>
      </c>
      <c r="E43" s="28"/>
      <c r="F43" s="155">
        <f>I43/I33</f>
        <v>0.26666666666666666</v>
      </c>
      <c r="G43" s="204" t="s">
        <v>98</v>
      </c>
      <c r="H43" s="94"/>
      <c r="I43" s="73">
        <f>ROUND(SUM(I36:I42),2)</f>
        <v>448</v>
      </c>
      <c r="J43" s="72"/>
      <c r="K43" s="95">
        <f>ROUND(SUM(K36:K42),2)</f>
        <v>448</v>
      </c>
    </row>
    <row r="44" spans="2:11" s="2" customFormat="1" ht="15" x14ac:dyDescent="0.25">
      <c r="B44" s="3"/>
      <c r="C44" s="5">
        <v>32</v>
      </c>
      <c r="D44" s="28" t="s">
        <v>49</v>
      </c>
      <c r="E44" s="28"/>
      <c r="F44" s="155">
        <f>F43</f>
        <v>0.26666666666666666</v>
      </c>
      <c r="G44" s="204" t="s">
        <v>111</v>
      </c>
      <c r="H44" s="94"/>
      <c r="I44" s="74">
        <f>ROUND(F44*I34,2)</f>
        <v>37.33</v>
      </c>
      <c r="J44" s="72"/>
      <c r="K44" s="96">
        <f>ROUND(F44*K34,2)</f>
        <v>37.33</v>
      </c>
    </row>
    <row r="45" spans="2:11" s="2" customFormat="1" x14ac:dyDescent="0.25">
      <c r="B45" s="3"/>
      <c r="C45" s="4"/>
      <c r="D45" s="31"/>
      <c r="E45" s="31"/>
      <c r="F45" s="156"/>
      <c r="G45" s="205"/>
      <c r="H45" s="137"/>
      <c r="I45" s="131"/>
      <c r="J45" s="138"/>
      <c r="K45" s="132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57"/>
      <c r="G46" s="211" t="s">
        <v>86</v>
      </c>
      <c r="H46" s="133"/>
      <c r="I46" s="134">
        <f>ROUND(I33-I43,2)</f>
        <v>1232</v>
      </c>
      <c r="J46" s="135"/>
      <c r="K46" s="139">
        <f>ROUND(K33-K43,2)</f>
        <v>1232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47</v>
      </c>
      <c r="E47" s="4"/>
      <c r="F47" s="158"/>
      <c r="G47" s="200" t="s">
        <v>87</v>
      </c>
      <c r="H47" s="92"/>
      <c r="I47" s="21">
        <f>ROUND(I34-I44,2)</f>
        <v>102.67</v>
      </c>
      <c r="J47" s="37"/>
      <c r="K47" s="97">
        <f>ROUND(K34-K44,2)</f>
        <v>102.67</v>
      </c>
    </row>
    <row r="48" spans="2:11" s="2" customFormat="1" ht="18.75" customHeight="1" x14ac:dyDescent="0.25">
      <c r="B48" s="186" t="s">
        <v>24</v>
      </c>
      <c r="C48" s="187">
        <v>35</v>
      </c>
      <c r="D48" s="188" t="s">
        <v>50</v>
      </c>
      <c r="E48" s="189"/>
      <c r="F48" s="190"/>
      <c r="G48" s="213" t="s">
        <v>88</v>
      </c>
      <c r="H48" s="109" t="s">
        <v>101</v>
      </c>
      <c r="I48" s="107">
        <f>ROUND(I22/I47,2)</f>
        <v>44.05</v>
      </c>
      <c r="J48" s="110" t="s">
        <v>101</v>
      </c>
      <c r="K48" s="108">
        <f>ROUND(K22/K47,2)</f>
        <v>59.71</v>
      </c>
    </row>
    <row r="49" spans="2:14" s="2" customFormat="1" ht="6" customHeight="1" x14ac:dyDescent="0.25">
      <c r="B49" s="3"/>
      <c r="C49" s="4"/>
      <c r="D49" s="4"/>
      <c r="E49" s="4"/>
      <c r="F49" s="5"/>
      <c r="G49" s="200"/>
      <c r="H49" s="111"/>
      <c r="I49" s="56"/>
      <c r="J49" s="40"/>
      <c r="K49" s="91"/>
    </row>
    <row r="50" spans="2:14" s="2" customFormat="1" ht="6.75" customHeight="1" x14ac:dyDescent="0.25">
      <c r="B50" s="3"/>
      <c r="C50" s="4"/>
      <c r="D50" s="4"/>
      <c r="E50" s="4"/>
      <c r="F50" s="5"/>
      <c r="G50" s="200"/>
      <c r="H50" s="111"/>
      <c r="I50" s="56"/>
      <c r="J50" s="40"/>
      <c r="K50" s="91"/>
    </row>
    <row r="51" spans="2:14" s="80" customFormat="1" ht="16.5" customHeight="1" x14ac:dyDescent="0.25">
      <c r="B51" s="75" t="s">
        <v>51</v>
      </c>
      <c r="C51" s="81"/>
      <c r="D51" s="76"/>
      <c r="E51" s="76"/>
      <c r="F51" s="82"/>
      <c r="G51" s="223"/>
      <c r="H51" s="112"/>
      <c r="I51" s="83"/>
      <c r="J51" s="82"/>
      <c r="K51" s="104"/>
    </row>
    <row r="52" spans="2:14" s="2" customFormat="1" ht="5.25" customHeight="1" x14ac:dyDescent="0.25">
      <c r="B52" s="3"/>
      <c r="C52" s="4"/>
      <c r="D52" s="4"/>
      <c r="E52" s="4"/>
      <c r="F52" s="5"/>
      <c r="G52" s="200"/>
      <c r="H52" s="111"/>
      <c r="I52" s="56"/>
      <c r="J52" s="40"/>
      <c r="K52" s="91"/>
    </row>
    <row r="53" spans="2:14" s="2" customFormat="1" ht="15.75" thickBot="1" x14ac:dyDescent="0.3">
      <c r="B53" s="57" t="s">
        <v>26</v>
      </c>
      <c r="C53" s="8"/>
      <c r="D53" s="8" t="s">
        <v>0</v>
      </c>
      <c r="E53" s="7"/>
      <c r="F53" s="58"/>
      <c r="G53" s="222"/>
      <c r="H53" s="113"/>
      <c r="I53" s="101" t="s">
        <v>0</v>
      </c>
      <c r="J53" s="100"/>
      <c r="K53" s="97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100</v>
      </c>
      <c r="F54" s="151" t="s">
        <v>67</v>
      </c>
      <c r="G54" s="216"/>
      <c r="H54" s="115"/>
      <c r="I54" s="22"/>
      <c r="J54" s="116"/>
      <c r="K54" s="117"/>
    </row>
    <row r="55" spans="2:14" s="2" customFormat="1" x14ac:dyDescent="0.25">
      <c r="B55" s="3"/>
      <c r="C55" s="4">
        <v>36</v>
      </c>
      <c r="D55" s="4" t="s">
        <v>102</v>
      </c>
      <c r="E55" s="11">
        <v>7.0000000000000007E-2</v>
      </c>
      <c r="F55" s="197">
        <v>7.0000000000000007E-2</v>
      </c>
      <c r="G55" s="216"/>
      <c r="H55" s="102"/>
      <c r="I55" s="19"/>
      <c r="J55" s="42"/>
      <c r="K55" s="91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198">
        <v>0.15</v>
      </c>
      <c r="G56" s="217"/>
      <c r="H56" s="102"/>
      <c r="I56" s="19"/>
      <c r="J56" s="42"/>
      <c r="K56" s="91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198">
        <v>0.05</v>
      </c>
      <c r="G57" s="217"/>
      <c r="H57" s="102"/>
      <c r="I57" s="19"/>
      <c r="J57" s="42"/>
      <c r="K57" s="91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198">
        <v>0.08</v>
      </c>
      <c r="G58" s="217"/>
      <c r="H58" s="102"/>
      <c r="I58" s="19"/>
      <c r="J58" s="42"/>
      <c r="K58" s="91"/>
    </row>
    <row r="59" spans="2:14" s="2" customFormat="1" x14ac:dyDescent="0.25">
      <c r="B59" s="3"/>
      <c r="C59" s="4">
        <v>40</v>
      </c>
      <c r="D59" s="28" t="s">
        <v>30</v>
      </c>
      <c r="E59" s="24">
        <v>0.03</v>
      </c>
      <c r="F59" s="198">
        <v>0.03</v>
      </c>
      <c r="G59" s="217"/>
      <c r="H59" s="102"/>
      <c r="I59" s="19"/>
      <c r="J59" s="42"/>
      <c r="K59" s="91"/>
    </row>
    <row r="60" spans="2:14" s="2" customFormat="1" x14ac:dyDescent="0.25">
      <c r="B60" s="3"/>
      <c r="C60" s="4">
        <v>41</v>
      </c>
      <c r="D60" s="28" t="s">
        <v>61</v>
      </c>
      <c r="E60" s="24">
        <v>0.05</v>
      </c>
      <c r="F60" s="198">
        <v>0.05</v>
      </c>
      <c r="G60" s="217"/>
      <c r="H60" s="102"/>
      <c r="I60" s="19"/>
      <c r="J60" s="42"/>
      <c r="K60" s="91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198">
        <v>0.01</v>
      </c>
      <c r="G61" s="217"/>
      <c r="H61" s="102"/>
      <c r="I61" s="19"/>
      <c r="J61" s="42"/>
      <c r="K61" s="91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198">
        <v>0.02</v>
      </c>
      <c r="G62" s="217"/>
      <c r="H62" s="102"/>
      <c r="I62" s="19"/>
      <c r="J62" s="42"/>
      <c r="K62" s="91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198">
        <v>0.02</v>
      </c>
      <c r="G63" s="217"/>
      <c r="H63" s="102"/>
      <c r="I63" s="19"/>
      <c r="J63" s="42"/>
      <c r="K63" s="91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198">
        <v>0.01</v>
      </c>
      <c r="G64" s="217"/>
      <c r="H64" s="102"/>
      <c r="I64" s="19"/>
      <c r="J64" s="42"/>
      <c r="K64" s="91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198">
        <v>0.02</v>
      </c>
      <c r="G65" s="217"/>
      <c r="H65" s="102"/>
      <c r="I65" s="19"/>
      <c r="J65" s="42"/>
      <c r="K65" s="91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198">
        <v>0.02</v>
      </c>
      <c r="G66" s="217"/>
      <c r="H66" s="102"/>
      <c r="I66" s="19"/>
      <c r="J66" s="42"/>
      <c r="K66" s="91"/>
    </row>
    <row r="67" spans="2:17" s="2" customFormat="1" x14ac:dyDescent="0.25">
      <c r="B67" s="9" t="s">
        <v>39</v>
      </c>
      <c r="C67" s="4">
        <v>48</v>
      </c>
      <c r="D67" s="28" t="s">
        <v>38</v>
      </c>
      <c r="E67" s="24">
        <v>0.15</v>
      </c>
      <c r="F67" s="198">
        <v>0.15</v>
      </c>
      <c r="G67" s="217"/>
      <c r="H67" s="114"/>
      <c r="I67" s="19"/>
      <c r="J67" s="41"/>
      <c r="K67" s="91"/>
    </row>
    <row r="68" spans="2:17" s="2" customFormat="1" ht="15" x14ac:dyDescent="0.25">
      <c r="B68" s="3"/>
      <c r="C68" s="4">
        <v>49</v>
      </c>
      <c r="D68" s="52" t="s">
        <v>52</v>
      </c>
      <c r="E68" s="53">
        <f>SUM(E55:E67)</f>
        <v>0.68</v>
      </c>
      <c r="F68" s="152">
        <f>SUM(F55:F67)</f>
        <v>0.68</v>
      </c>
      <c r="G68" s="214" t="s">
        <v>89</v>
      </c>
      <c r="H68" s="169" t="s">
        <v>101</v>
      </c>
      <c r="I68" s="55">
        <f>ROUND(F68*I48,2)</f>
        <v>29.95</v>
      </c>
      <c r="J68" s="54"/>
      <c r="K68" s="170">
        <f>ROUND(F68*K48,2)</f>
        <v>40.6</v>
      </c>
    </row>
    <row r="69" spans="2:17" s="2" customFormat="1" ht="5.25" customHeight="1" x14ac:dyDescent="0.25">
      <c r="B69" s="3"/>
      <c r="C69" s="4"/>
      <c r="D69" s="18"/>
      <c r="E69" s="43"/>
      <c r="F69" s="43"/>
      <c r="G69" s="215"/>
      <c r="H69" s="102"/>
      <c r="I69" s="56"/>
      <c r="J69" s="11"/>
      <c r="K69" s="91"/>
    </row>
    <row r="70" spans="2:17" s="2" customFormat="1" ht="15" x14ac:dyDescent="0.25">
      <c r="B70" s="57" t="s">
        <v>42</v>
      </c>
      <c r="C70" s="8"/>
      <c r="D70" s="8" t="s">
        <v>0</v>
      </c>
      <c r="E70" s="183"/>
      <c r="F70" s="183"/>
      <c r="G70" s="216"/>
      <c r="H70" s="102"/>
      <c r="I70" s="101" t="s">
        <v>0</v>
      </c>
      <c r="J70" s="11"/>
      <c r="K70" s="97" t="s">
        <v>0</v>
      </c>
    </row>
    <row r="71" spans="2:17" s="2" customFormat="1" x14ac:dyDescent="0.25">
      <c r="B71" s="174"/>
      <c r="C71" s="18">
        <v>50</v>
      </c>
      <c r="D71" s="18" t="s">
        <v>40</v>
      </c>
      <c r="E71" s="43">
        <v>0.05</v>
      </c>
      <c r="F71" s="199">
        <v>0.05</v>
      </c>
      <c r="G71" s="215"/>
      <c r="H71" s="184"/>
      <c r="I71" s="20"/>
      <c r="J71" s="185"/>
      <c r="K71" s="149"/>
    </row>
    <row r="72" spans="2:17" s="2" customFormat="1" x14ac:dyDescent="0.25">
      <c r="B72" s="3"/>
      <c r="C72" s="4">
        <v>51</v>
      </c>
      <c r="D72" s="28" t="s">
        <v>121</v>
      </c>
      <c r="E72" s="24">
        <v>0.05</v>
      </c>
      <c r="F72" s="198">
        <v>0.05</v>
      </c>
      <c r="G72" s="217"/>
      <c r="H72" s="102"/>
      <c r="I72" s="19"/>
      <c r="J72" s="42"/>
      <c r="K72" s="91"/>
      <c r="Q72" s="2" t="s">
        <v>0</v>
      </c>
    </row>
    <row r="73" spans="2:17" s="2" customFormat="1" x14ac:dyDescent="0.25">
      <c r="B73" s="3"/>
      <c r="C73" s="4">
        <v>52</v>
      </c>
      <c r="D73" s="28" t="s">
        <v>41</v>
      </c>
      <c r="E73" s="24">
        <v>0.04</v>
      </c>
      <c r="F73" s="198">
        <v>0.04</v>
      </c>
      <c r="G73" s="217"/>
      <c r="H73" s="102"/>
      <c r="I73" s="19"/>
      <c r="J73" s="42"/>
      <c r="K73" s="91"/>
    </row>
    <row r="74" spans="2:17" s="2" customFormat="1" ht="5.25" customHeight="1" x14ac:dyDescent="0.25">
      <c r="B74" s="3"/>
      <c r="C74" s="4"/>
      <c r="D74" s="31"/>
      <c r="E74" s="140"/>
      <c r="F74" s="153"/>
      <c r="G74" s="218"/>
      <c r="H74" s="102"/>
      <c r="I74" s="19"/>
      <c r="J74" s="42"/>
      <c r="K74" s="91"/>
    </row>
    <row r="75" spans="2:17" s="2" customFormat="1" ht="15" x14ac:dyDescent="0.25">
      <c r="B75" s="3"/>
      <c r="C75" s="4">
        <v>53</v>
      </c>
      <c r="D75" s="143" t="s">
        <v>53</v>
      </c>
      <c r="E75" s="144">
        <f>SUM(E71:E74)</f>
        <v>0.14000000000000001</v>
      </c>
      <c r="F75" s="154">
        <f>SUM(F71:F74)</f>
        <v>0.14000000000000001</v>
      </c>
      <c r="G75" s="219" t="s">
        <v>90</v>
      </c>
      <c r="H75" s="145" t="s">
        <v>101</v>
      </c>
      <c r="I75" s="146">
        <f>ROUND(F75*I48,2)</f>
        <v>6.17</v>
      </c>
      <c r="J75" s="147"/>
      <c r="K75" s="148">
        <f>ROUND(F75*K48,2)</f>
        <v>8.36</v>
      </c>
    </row>
    <row r="76" spans="2:17" s="2" customFormat="1" ht="6.75" customHeight="1" x14ac:dyDescent="0.25">
      <c r="B76" s="3"/>
      <c r="C76" s="4"/>
      <c r="D76" s="31"/>
      <c r="E76" s="140"/>
      <c r="F76" s="153"/>
      <c r="G76" s="218"/>
      <c r="H76" s="141"/>
      <c r="I76" s="131"/>
      <c r="J76" s="142"/>
      <c r="K76" s="132"/>
    </row>
    <row r="77" spans="2:17" s="2" customFormat="1" ht="15" x14ac:dyDescent="0.25">
      <c r="B77" s="3"/>
      <c r="C77" s="4">
        <v>54</v>
      </c>
      <c r="D77" s="143" t="s">
        <v>54</v>
      </c>
      <c r="E77" s="144">
        <f>E75+E68</f>
        <v>0.82000000000000006</v>
      </c>
      <c r="F77" s="154">
        <f>F75+F68</f>
        <v>0.82000000000000006</v>
      </c>
      <c r="G77" s="219" t="s">
        <v>91</v>
      </c>
      <c r="H77" s="145" t="s">
        <v>101</v>
      </c>
      <c r="I77" s="146">
        <f>ROUND(F77*I48,2)</f>
        <v>36.119999999999997</v>
      </c>
      <c r="J77" s="147"/>
      <c r="K77" s="148">
        <f>ROUND(F77*K48,2)</f>
        <v>48.96</v>
      </c>
    </row>
    <row r="78" spans="2:17" s="2" customFormat="1" ht="9" customHeight="1" x14ac:dyDescent="0.25">
      <c r="B78" s="3"/>
      <c r="C78" s="4"/>
      <c r="D78" s="4"/>
      <c r="E78" s="4"/>
      <c r="F78" s="5"/>
      <c r="G78" s="200"/>
      <c r="H78" s="92"/>
      <c r="I78" s="56"/>
      <c r="J78" s="5"/>
      <c r="K78" s="91"/>
    </row>
    <row r="79" spans="2:17" s="80" customFormat="1" ht="16.5" customHeight="1" x14ac:dyDescent="0.25">
      <c r="B79" s="75" t="s">
        <v>107</v>
      </c>
      <c r="C79" s="76"/>
      <c r="D79" s="77"/>
      <c r="E79" s="76"/>
      <c r="F79" s="168"/>
      <c r="G79" s="220" t="s">
        <v>92</v>
      </c>
      <c r="H79" s="103" t="s">
        <v>101</v>
      </c>
      <c r="I79" s="78">
        <f>ROUND(I48+I77,2)</f>
        <v>80.17</v>
      </c>
      <c r="J79" s="79"/>
      <c r="K79" s="104">
        <f>ROUND(K48+K77,2)</f>
        <v>108.67</v>
      </c>
    </row>
    <row r="80" spans="2:17" s="2" customFormat="1" ht="5.25" customHeight="1" x14ac:dyDescent="0.25">
      <c r="B80" s="3"/>
      <c r="C80" s="4"/>
      <c r="D80" s="4"/>
      <c r="E80" s="4"/>
      <c r="F80" s="5"/>
      <c r="G80" s="200" t="s">
        <v>0</v>
      </c>
      <c r="H80" s="92"/>
      <c r="I80" s="56"/>
      <c r="J80" s="5"/>
      <c r="K80" s="91"/>
    </row>
    <row r="81" spans="2:11" s="2" customFormat="1" ht="15" x14ac:dyDescent="0.25">
      <c r="B81" s="186" t="s">
        <v>65</v>
      </c>
      <c r="C81" s="189"/>
      <c r="D81" s="188"/>
      <c r="E81" s="189"/>
      <c r="F81" s="190"/>
      <c r="G81" s="213" t="s">
        <v>94</v>
      </c>
      <c r="H81" s="106" t="s">
        <v>101</v>
      </c>
      <c r="I81" s="107">
        <f>ROUND(I79*I47,2)</f>
        <v>8231.0499999999993</v>
      </c>
      <c r="J81" s="191"/>
      <c r="K81" s="108">
        <f>ROUND(K79*K47,2)</f>
        <v>11157.15</v>
      </c>
    </row>
    <row r="82" spans="2:11" s="2" customFormat="1" ht="5.25" customHeight="1" x14ac:dyDescent="0.25">
      <c r="B82" s="3"/>
      <c r="C82" s="4"/>
      <c r="D82" s="4"/>
      <c r="E82" s="4"/>
      <c r="F82" s="5"/>
      <c r="G82" s="200"/>
      <c r="H82" s="92"/>
      <c r="I82" s="56"/>
      <c r="J82" s="192"/>
      <c r="K82" s="91"/>
    </row>
    <row r="83" spans="2:11" s="2" customFormat="1" ht="15.75" thickBot="1" x14ac:dyDescent="0.3">
      <c r="B83" s="25" t="s">
        <v>66</v>
      </c>
      <c r="C83" s="26"/>
      <c r="D83" s="27"/>
      <c r="E83" s="26"/>
      <c r="F83" s="159"/>
      <c r="G83" s="221" t="s">
        <v>93</v>
      </c>
      <c r="H83" s="105" t="s">
        <v>101</v>
      </c>
      <c r="I83" s="98">
        <f>ROUND(I79*I46,2)</f>
        <v>98769.44</v>
      </c>
      <c r="J83" s="193"/>
      <c r="K83" s="99">
        <f>ROUND(K79*K46,2)</f>
        <v>133881.44</v>
      </c>
    </row>
    <row r="85" spans="2:11" ht="3.75" customHeight="1" x14ac:dyDescent="0.2"/>
    <row r="86" spans="2:11" x14ac:dyDescent="0.2">
      <c r="B86" s="224" t="s">
        <v>124</v>
      </c>
      <c r="D86" s="224" t="s">
        <v>123</v>
      </c>
      <c r="E86" s="33" t="s">
        <v>95</v>
      </c>
      <c r="F86" s="71"/>
      <c r="G86" s="33" t="s">
        <v>105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KAT_B2</vt:lpstr>
      <vt:lpstr>KAT_B2!Druckbereich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2014-03-24T07:34:38Z</cp:lastPrinted>
  <dcterms:created xsi:type="dcterms:W3CDTF">2012-01-25T12:08:23Z</dcterms:created>
  <dcterms:modified xsi:type="dcterms:W3CDTF">2015-07-15T09:31:04Z</dcterms:modified>
</cp:coreProperties>
</file>