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_B2" sheetId="14" r:id="rId1"/>
  </sheets>
  <definedNames>
    <definedName name="_xlnm.Print_Area" localSheetId="0">KAT_B2!$A$1:$K$86</definedName>
  </definedNames>
  <calcPr calcId="145621"/>
</workbook>
</file>

<file path=xl/calcChain.xml><?xml version="1.0" encoding="utf-8"?>
<calcChain xmlns="http://schemas.openxmlformats.org/spreadsheetml/2006/main">
  <c r="K77" i="14" l="1"/>
  <c r="I77" i="14"/>
  <c r="I79" i="14"/>
  <c r="K79" i="14"/>
  <c r="K81" i="14"/>
  <c r="K75" i="14"/>
  <c r="K68" i="14"/>
  <c r="K48" i="14"/>
  <c r="K47" i="14"/>
  <c r="K46" i="14"/>
  <c r="K44" i="14"/>
  <c r="K43" i="14"/>
  <c r="K42" i="14"/>
  <c r="K41" i="14"/>
  <c r="K40" i="14"/>
  <c r="K39" i="14"/>
  <c r="K38" i="14"/>
  <c r="K37" i="14"/>
  <c r="K36" i="14"/>
  <c r="K34" i="14"/>
  <c r="K33" i="14"/>
  <c r="K30" i="14"/>
  <c r="K27" i="14"/>
  <c r="K25" i="14"/>
  <c r="K22" i="14"/>
  <c r="K20" i="14"/>
  <c r="K18" i="14"/>
  <c r="K16" i="14"/>
  <c r="K15" i="14"/>
  <c r="K14" i="14"/>
  <c r="K13" i="14"/>
  <c r="K12" i="14"/>
  <c r="K10" i="14"/>
  <c r="K9" i="14"/>
  <c r="K8" i="14"/>
  <c r="I83" i="14"/>
  <c r="I81" i="14"/>
  <c r="I75" i="14"/>
  <c r="I68" i="14"/>
  <c r="I48" i="14"/>
  <c r="I47" i="14"/>
  <c r="I46" i="14"/>
  <c r="I44" i="14"/>
  <c r="I43" i="14"/>
  <c r="I42" i="14"/>
  <c r="I41" i="14"/>
  <c r="I40" i="14"/>
  <c r="I39" i="14"/>
  <c r="I38" i="14"/>
  <c r="I37" i="14"/>
  <c r="I36" i="14"/>
  <c r="I34" i="14"/>
  <c r="I33" i="14"/>
  <c r="I27" i="14"/>
  <c r="I25" i="14"/>
  <c r="I22" i="14"/>
  <c r="I20" i="14"/>
  <c r="I18" i="14"/>
  <c r="I16" i="14"/>
  <c r="I15" i="14"/>
  <c r="I14" i="14"/>
  <c r="I13" i="14"/>
  <c r="I12" i="14"/>
  <c r="I10" i="14"/>
  <c r="I9" i="14"/>
  <c r="I8" i="14"/>
  <c r="K83" i="14"/>
  <c r="F75" i="14"/>
  <c r="F77" i="14"/>
  <c r="E75" i="14"/>
  <c r="F68" i="14"/>
  <c r="E68" i="14"/>
  <c r="K32" i="14"/>
  <c r="I32" i="14"/>
  <c r="K29" i="14"/>
  <c r="I29" i="14"/>
  <c r="K28" i="14"/>
  <c r="I28" i="14"/>
  <c r="K26" i="14"/>
  <c r="I26" i="14"/>
  <c r="I30" i="14"/>
  <c r="F18" i="14"/>
  <c r="F16" i="14"/>
  <c r="E77" i="14"/>
  <c r="F43" i="14"/>
  <c r="F44" i="14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<sst xmlns="http://schemas.openxmlformats.org/spreadsheetml/2006/main" count="171" uniqueCount="125">
  <si>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</si>
  <si>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</si>
  <si>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</si>
  <si>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</si>
  <si>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</si>
  <si>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</si>
  <si>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</si>
  <si>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</si>
  <si>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</si>
  <si>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</si>
  <si>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</si>
  <si>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</si>
  <si>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</si>
  <si>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</si>
  <si>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</si>
  <si>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</si>
  <si>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</si>
  <si>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</si>
  <si>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</si>
  <si>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</si>
  <si>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</si>
  <si>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</si>
  <si>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</si>
  <si>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</si>
  <si>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</si>
  <si>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</si>
  <si>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</si>
  <si>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</si>
  <si>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</si>
  <si>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</si>
  <si>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</si>
  <si>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</si>
  <si>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</si>
  <si>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</si>
  <si>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</si>
  <si>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</si>
  <si>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</si>
  <si>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</si>
  <si>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</si>
  <si>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</si>
  <si>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</si>
  <si>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</si>
  <si>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</si>
  <si>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</si>
  <si>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</si>
  <si>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</si>
  <si>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</si>
  <si>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</si>
  <si>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</si>
  <si>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</si>
  <si>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</si>
  <si>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</si>
  <si>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</si>
  <si>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</si>
  <si>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</si>
  <si>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</si>
  <si>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</si>
  <si>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</si>
  <si>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</si>
  <si>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</si>
  <si>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</si>
  <si>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</si>
  <si>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Beispielkalkulation: Verrechnungsstundensatz Leistungskategorie B2</t>
  </si>
  <si>
    <t>BG 4/3</t>
  </si>
  <si>
    <t>BG 4/18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</si>
  <si>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</si>
  <si>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</si>
  <si>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</si>
  <si>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</si>
  <si>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</si>
  <si>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</si>
  <si>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</si>
  <si>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</si>
  <si>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</si>
  <si>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</si>
  <si>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</si>
  <si>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</si>
  <si>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</si>
  <si>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</si>
  <si>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</si>
  <si>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</si>
  <si>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</si>
  <si>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</si>
  <si>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</si>
  <si>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</si>
  <si>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</si>
  <si>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</si>
  <si>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</si>
  <si>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</si>
  <si>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</si>
  <si>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</si>
  <si>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</si>
  <si>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</si>
  <si>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</si>
  <si>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</si>
  <si>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</si>
  <si>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B2:
</t>
    </r>
    <r>
      <rPr>
        <sz val="9"/>
        <color theme="1"/>
        <rFont val="Arial"/>
        <family val="2"/>
      </rPr>
      <t>Ingenieure, Konstrukteure, Ausschreiber, Bauabrechnung (Fachpersonal mit einschlägiger Ausbildung / mit bis zu 3-jähriger Erfahrung, unterer Bereich der Bandbreite)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</si>
  <si>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</si>
  <si>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</si>
  <si>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</si>
  <si>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</si>
  <si>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</si>
  <si>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</si>
  <si>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</si>
  <si>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</si>
  <si>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</si>
  <si>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nach Algemeinen Regelungen: 
Stundensatz 
85 - 100 Euro</t>
  </si>
  <si>
    <t>55  Verrechnungsstundensatz zuzüglich Mehrwertsteuer</t>
  </si>
  <si>
    <r>
      <t xml:space="preserve">nach Kollektivvertrag 01.01.2013: 
</t>
    </r>
    <r>
      <rPr>
        <sz val="10"/>
        <color theme="1"/>
        <rFont val="Arial"/>
        <family val="2"/>
      </rPr>
      <t>Beschäftigungsgruppe 4 im Jahr 3 
bis Beschäftigungsgruppe 4 im Jahr 18</t>
    </r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</si>
  <si>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</si>
  <si>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</si>
  <si>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</si>
  <si>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</si>
  <si>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</si>
  <si>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</si>
  <si>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</si>
  <si>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</si>
  <si>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</si>
  <si>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</si>
  <si>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</si>
  <si>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</si>
  <si>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</si>
  <si>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auf Basis Kollektivvertrag 01.01.2013</t>
  </si>
  <si>
    <t xml:space="preserve">Version 5      08.10.2014      </t>
  </si>
  <si>
    <t>Rücklagenbildung/Honorarausfälle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</si>
</sst>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8139" y="68035"/>
          <a:ext cx="3390094" cy="520906"/>
        </a:xfrm>
        <a:prstGeom prst="rect">
          <a:avLst/>
        </a:prstGeom>
      </xdr:spPr>
    </xdr:pic>
    <xdr:clientData/>
  </xdr:twoCellAnchor>
  <xdr:twoCellAnchor>
    <xdr:from>
      <xdr:col>8</xdr:col>
      <xdr:colOff>655572</xdr:colOff>
      <xdr:row>1</xdr:row>
      <xdr:rowOff>152400</xdr:rowOff>
    </xdr:from>
    <xdr:to>
      <xdr:col>12</xdr:col>
      <xdr:colOff>16569</xdr:colOff>
      <xdr:row>4</xdr:row>
      <xdr:rowOff>133350</xdr:rowOff>
    </xdr:to>
    <xdr:sp macro="" textlink="">
      <xdr:nvSpPr>
        <xdr:cNvPr id="3" name="Textfeld 2"/>
        <xdr:cNvSpPr txBox="1"/>
      </xdr:nvSpPr>
      <xdr:spPr>
        <a:xfrm>
          <a:off x="9323322" y="857250"/>
          <a:ext cx="1713672" cy="1476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8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B2</a:t>
          </a:r>
        </a:p>
      </xdr:txBody>
    </xdr:sp>
    <xdr:clientData/>
  </xdr:twoCellAnchor>
  <xdr:twoCellAnchor>
    <xdr:from>
      <xdr:col>8</xdr:col>
      <xdr:colOff>653144</xdr:colOff>
      <xdr:row>2</xdr:row>
      <xdr:rowOff>462642</xdr:rowOff>
    </xdr:from>
    <xdr:to>
      <xdr:col>11</xdr:col>
      <xdr:colOff>0</xdr:colOff>
      <xdr:row>2</xdr:row>
      <xdr:rowOff>1061356</xdr:rowOff>
    </xdr:to>
    <xdr:sp macro="" textlink="">
      <xdr:nvSpPr>
        <xdr:cNvPr id="4" name="Textfeld 3"/>
        <xdr:cNvSpPr txBox="1"/>
      </xdr:nvSpPr>
      <xdr:spPr>
        <a:xfrm>
          <a:off x="9320894" y="1469571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zoomScale="70" zoomScaleNormal="85" zoomScaleSheetLayoutView="70" zoomScalePageLayoutView="70" workbookViewId="0">
      <selection activeCell="D73" sqref="D73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62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96</v>
      </c>
      <c r="C3" s="226"/>
      <c r="D3" s="226"/>
      <c r="E3" s="70" t="s">
        <v>106</v>
      </c>
      <c r="F3" s="227" t="s">
        <v>108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63</v>
      </c>
      <c r="J5" s="86"/>
      <c r="K5" s="87" t="s">
        <v>64</v>
      </c>
    </row>
    <row r="6" spans="2:11" s="2" customFormat="1" ht="15" customHeight="1" x14ac:dyDescent="0.25">
      <c r="B6" s="3"/>
      <c r="C6" s="4"/>
      <c r="D6" s="4"/>
      <c r="E6" s="4"/>
      <c r="F6" s="163" t="s">
        <v>70</v>
      </c>
      <c r="G6" s="200" t="s">
        <v>109</v>
      </c>
      <c r="H6" s="88"/>
      <c r="I6" s="65" t="s">
        <v>72</v>
      </c>
      <c r="J6" s="35"/>
      <c r="K6" s="89" t="s">
        <v>71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101</v>
      </c>
      <c r="I7" s="20">
        <v>2184</v>
      </c>
      <c r="J7" s="36" t="s">
        <v>101</v>
      </c>
      <c r="K7" s="149">
        <v>2966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110</v>
      </c>
      <c r="H8" s="172" t="s">
        <v>101</v>
      </c>
      <c r="I8" s="125">
        <f>ROUND(I7*(1+F8),2)</f>
        <v>2839.2</v>
      </c>
      <c r="J8" s="173" t="s">
        <v>101</v>
      </c>
      <c r="K8" s="127">
        <f>ROUND(K7*(1+F8),2)</f>
        <v>3855.8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73</v>
      </c>
      <c r="H9" s="90" t="s">
        <v>101</v>
      </c>
      <c r="I9" s="20">
        <f>ROUND(I8/F9,2)</f>
        <v>655.7</v>
      </c>
      <c r="J9" s="36" t="s">
        <v>101</v>
      </c>
      <c r="K9" s="149">
        <f>ROUND(K8/F9,2)</f>
        <v>890.48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1">
        <v>40</v>
      </c>
      <c r="G10" s="203" t="s">
        <v>74</v>
      </c>
      <c r="H10" s="94" t="s">
        <v>101</v>
      </c>
      <c r="I10" s="73">
        <f>ROUND(I9/F10,2)</f>
        <v>16.39</v>
      </c>
      <c r="J10" s="72" t="s">
        <v>101</v>
      </c>
      <c r="K10" s="95">
        <f>ROUND(K9/F10,2)</f>
        <v>22.26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75</v>
      </c>
      <c r="H12" s="94" t="s">
        <v>101</v>
      </c>
      <c r="I12" s="73">
        <f>ROUND($I$8*F12,2)</f>
        <v>619.79999999999995</v>
      </c>
      <c r="J12" s="72" t="s">
        <v>101</v>
      </c>
      <c r="K12" s="95">
        <f>ROUND($K$8*F12,2)</f>
        <v>841.72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76</v>
      </c>
      <c r="H13" s="94" t="s">
        <v>101</v>
      </c>
      <c r="I13" s="73">
        <f>ROUND($I$8*F13,2)</f>
        <v>127.76</v>
      </c>
      <c r="J13" s="72" t="s">
        <v>101</v>
      </c>
      <c r="K13" s="95">
        <f>ROUND($K$8*F13,2)</f>
        <v>173.51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77</v>
      </c>
      <c r="H14" s="94" t="s">
        <v>101</v>
      </c>
      <c r="I14" s="73">
        <f>ROUND($I$8*F14,2)</f>
        <v>85.18</v>
      </c>
      <c r="J14" s="72" t="s">
        <v>101</v>
      </c>
      <c r="K14" s="95">
        <f>ROUND($K$8*F14,2)</f>
        <v>115.67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78</v>
      </c>
      <c r="H15" s="94" t="s">
        <v>101</v>
      </c>
      <c r="I15" s="73">
        <f>ROUND($I$8*F15,2)</f>
        <v>43.44</v>
      </c>
      <c r="J15" s="72" t="s">
        <v>101</v>
      </c>
      <c r="K15" s="95">
        <f>ROUND($K$8*F15,2)</f>
        <v>58.99</v>
      </c>
    </row>
    <row r="16" spans="2:11" s="2" customFormat="1" x14ac:dyDescent="0.25">
      <c r="B16" s="3"/>
      <c r="C16" s="5">
        <v>10</v>
      </c>
      <c r="D16" s="31" t="s">
        <v>97</v>
      </c>
      <c r="E16" s="31"/>
      <c r="F16" s="175">
        <f>SUM(F12:F15)</f>
        <v>0.30859999999999999</v>
      </c>
      <c r="G16" s="205" t="s">
        <v>79</v>
      </c>
      <c r="H16" s="124" t="s">
        <v>101</v>
      </c>
      <c r="I16" s="131">
        <f>ROUND($I$8*F16,2)</f>
        <v>876.18</v>
      </c>
      <c r="J16" s="126" t="s">
        <v>101</v>
      </c>
      <c r="K16" s="132">
        <f>ROUND($K$8*F16,2)</f>
        <v>1189.9000000000001</v>
      </c>
    </row>
    <row r="17" spans="2:11" s="2" customFormat="1" x14ac:dyDescent="0.25">
      <c r="B17" s="174" t="s">
        <v>57</v>
      </c>
      <c r="C17" s="18"/>
      <c r="D17" s="176" t="s">
        <v>99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97</v>
      </c>
      <c r="E18" s="28"/>
      <c r="F18" s="165">
        <f>F16-0.94%</f>
        <v>0.29919999999999997</v>
      </c>
      <c r="G18" s="204" t="s">
        <v>80</v>
      </c>
      <c r="H18" s="94" t="s">
        <v>101</v>
      </c>
      <c r="I18" s="73">
        <f>ROUND($I$8*F18,2)</f>
        <v>849.49</v>
      </c>
      <c r="J18" s="72" t="s">
        <v>101</v>
      </c>
      <c r="K18" s="95">
        <f>ROUND($K$8*F18,2)</f>
        <v>1153.6600000000001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81</v>
      </c>
      <c r="H20" s="120" t="s">
        <v>101</v>
      </c>
      <c r="I20" s="51">
        <f>ROUND((I8+I18)*2,2)</f>
        <v>7377.38</v>
      </c>
      <c r="J20" s="50" t="s">
        <v>101</v>
      </c>
      <c r="K20" s="121">
        <f>ROUND((K8+K18)*2,2)</f>
        <v>10018.92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104</v>
      </c>
      <c r="E22" s="62"/>
      <c r="F22" s="160"/>
      <c r="G22" s="210" t="s">
        <v>113</v>
      </c>
      <c r="H22" s="122"/>
      <c r="I22" s="64">
        <f>ROUND(((I8+I16)*12+I20)/12,2)</f>
        <v>4330.16</v>
      </c>
      <c r="J22" s="63"/>
      <c r="K22" s="123">
        <f>ROUND(((K8+K16)*12+K20)/12,2)</f>
        <v>5880.61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82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111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83</v>
      </c>
      <c r="H30" s="94"/>
      <c r="I30" s="74">
        <f>I27-I28-I29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84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85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100</v>
      </c>
      <c r="F35" s="151" t="s">
        <v>68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69</v>
      </c>
      <c r="E36" s="130">
        <v>12</v>
      </c>
      <c r="F36" s="196">
        <v>12</v>
      </c>
      <c r="G36" s="204" t="s">
        <v>114</v>
      </c>
      <c r="H36" s="94"/>
      <c r="I36" s="73">
        <f t="shared" ref="I36:I42" si="0">ROUND(F36*$I$32,2)</f>
        <v>96</v>
      </c>
      <c r="J36" s="72"/>
      <c r="K36" s="95">
        <f t="shared" ref="K36:K42" si="1">ROUND(F36*$K$32,2)</f>
        <v>96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115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116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12</v>
      </c>
      <c r="F39" s="195">
        <v>12</v>
      </c>
      <c r="G39" s="204" t="s">
        <v>117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121</v>
      </c>
      <c r="E40" s="30">
        <v>3</v>
      </c>
      <c r="F40" s="195">
        <v>3</v>
      </c>
      <c r="G40" s="204" t="s">
        <v>118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119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20</v>
      </c>
      <c r="F42" s="195">
        <v>20</v>
      </c>
      <c r="G42" s="204" t="s">
        <v>120</v>
      </c>
      <c r="H42" s="94"/>
      <c r="I42" s="73">
        <f t="shared" si="0"/>
        <v>160</v>
      </c>
      <c r="J42" s="72"/>
      <c r="K42" s="95">
        <f t="shared" si="1"/>
        <v>160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0.26666666666666666</v>
      </c>
      <c r="G43" s="204" t="s">
        <v>98</v>
      </c>
      <c r="H43" s="94"/>
      <c r="I43" s="73">
        <f>ROUND(SUM(I36:I42),2)</f>
        <v>448</v>
      </c>
      <c r="J43" s="72"/>
      <c r="K43" s="95">
        <f>ROUND(SUM(K36:K42),2)</f>
        <v>448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0.26666666666666666</v>
      </c>
      <c r="G44" s="204" t="s">
        <v>112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86</v>
      </c>
      <c r="H46" s="133"/>
      <c r="I46" s="134">
        <f>ROUND(I33-I43,2)</f>
        <v>1232</v>
      </c>
      <c r="J46" s="135"/>
      <c r="K46" s="139">
        <f>ROUND(K33-K43,2)</f>
        <v>1232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87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88</v>
      </c>
      <c r="H48" s="109" t="s">
        <v>101</v>
      </c>
      <c r="I48" s="107">
        <f>ROUND(I22/I47,2)</f>
        <v>42.18</v>
      </c>
      <c r="J48" s="110" t="s">
        <v>101</v>
      </c>
      <c r="K48" s="108">
        <f>ROUND(K22/K47,2)</f>
        <v>57.28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100</v>
      </c>
      <c r="F54" s="151" t="s">
        <v>67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0.03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0.68</v>
      </c>
      <c r="F68" s="152">
        <f>SUM(F55:F67)</f>
        <v>0.68</v>
      </c>
      <c r="G68" s="214" t="s">
        <v>89</v>
      </c>
      <c r="H68" s="169" t="s">
        <v>101</v>
      </c>
      <c r="I68" s="55">
        <f>ROUND(F68*I48,2)</f>
        <v>28.68</v>
      </c>
      <c r="J68" s="54"/>
      <c r="K68" s="170">
        <f>ROUND(F68*K48,2)</f>
        <v>38.950000000000003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124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90</v>
      </c>
      <c r="H75" s="145" t="s">
        <v>101</v>
      </c>
      <c r="I75" s="146">
        <f>ROUND(F75*I48,2)</f>
        <v>5.91</v>
      </c>
      <c r="J75" s="147"/>
      <c r="K75" s="148">
        <f>ROUND(F75*K48,2)</f>
        <v>8.02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0.82000000000000006</v>
      </c>
      <c r="F77" s="154">
        <f>F75+F68</f>
        <v>0.82000000000000006</v>
      </c>
      <c r="G77" s="219" t="s">
        <v>91</v>
      </c>
      <c r="H77" s="145" t="s">
        <v>101</v>
      </c>
      <c r="I77" s="146">
        <f>ROUND(F77*I48,2)</f>
        <v>34.590000000000003</v>
      </c>
      <c r="J77" s="147"/>
      <c r="K77" s="148">
        <f>ROUND(F77*K48,2)</f>
        <v>46.97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107</v>
      </c>
      <c r="C79" s="76"/>
      <c r="D79" s="77"/>
      <c r="E79" s="76"/>
      <c r="F79" s="168"/>
      <c r="G79" s="220" t="s">
        <v>92</v>
      </c>
      <c r="H79" s="103" t="s">
        <v>101</v>
      </c>
      <c r="I79" s="78">
        <f>ROUND(I48+I77,2)</f>
        <v>76.77</v>
      </c>
      <c r="J79" s="79"/>
      <c r="K79" s="104">
        <f>ROUND(K48+K77,2)</f>
        <v>104.25</v>
      </c>
    </row>
    <row r="80" spans="2:17" s="2" customFormat="1" ht="5.25" customHeight="1" x14ac:dyDescent="0.25">
      <c r="B80" s="3"/>
      <c r="C80" s="4"/>
      <c r="D80" s="4"/>
      <c r="E80" s="4"/>
      <c r="F80" s="5"/>
      <c r="G80" s="200" t="s">
        <v>0</v>
      </c>
      <c r="H80" s="92"/>
      <c r="I80" s="56"/>
      <c r="J80" s="5"/>
      <c r="K80" s="91"/>
    </row>
    <row r="81" spans="2:11" s="2" customFormat="1" ht="15" x14ac:dyDescent="0.25">
      <c r="B81" s="186" t="s">
        <v>65</v>
      </c>
      <c r="C81" s="189"/>
      <c r="D81" s="188"/>
      <c r="E81" s="189"/>
      <c r="F81" s="190"/>
      <c r="G81" s="213" t="s">
        <v>94</v>
      </c>
      <c r="H81" s="106" t="s">
        <v>101</v>
      </c>
      <c r="I81" s="107">
        <f>ROUND(I79*I47,2)</f>
        <v>7881.98</v>
      </c>
      <c r="J81" s="191"/>
      <c r="K81" s="108">
        <f>ROUND(K79*K47,2)</f>
        <v>10703.35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66</v>
      </c>
      <c r="C83" s="26"/>
      <c r="D83" s="27"/>
      <c r="E83" s="26"/>
      <c r="F83" s="159"/>
      <c r="G83" s="221" t="s">
        <v>93</v>
      </c>
      <c r="H83" s="105" t="s">
        <v>101</v>
      </c>
      <c r="I83" s="98">
        <f>ROUND(I79*I46,2)</f>
        <v>94580.64</v>
      </c>
      <c r="J83" s="193"/>
      <c r="K83" s="99">
        <f>ROUND(K79*K46,2)</f>
        <v>128436</v>
      </c>
    </row>
    <row r="85" spans="2:11" ht="3.75" customHeight="1" x14ac:dyDescent="0.2"/>
    <row r="86" spans="2:11" x14ac:dyDescent="0.2">
      <c r="B86" s="224" t="s">
        <v>123</v>
      </c>
      <c r="D86" s="224" t="s">
        <v>122</v>
      </c>
      <c r="E86" s="33" t="s">
        <v>95</v>
      </c>
      <c r="F86" s="71"/>
      <c r="G86" s="33" t="s">
        <v>105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KAT_B2</vt:lpstr>
      <vt:lpstr>KAT_B2!Druckbereich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2014-10-08T11:48:28Z</dcterms:modified>
</cp:coreProperties>
</file>