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4895" yWindow="30" windowWidth="13920" windowHeight="14295" tabRatio="734"/>
  </bookViews>
  <sheets>
    <sheet name="KAT A2" sheetId="13" r:id="rId1"/>
  </sheets>
  <definedNames>
    <definedName name="_xlnm.Print_Area" localSheetId="0">'KAT A2'!$A$1:$K$86</definedName>
  </definedNames>
  <calcPr calcId="145621"/>
</workbook>
</file>

<file path=xl/calcChain.xml><?xml version="1.0" encoding="utf-8"?>
<calcChain xmlns="http://schemas.openxmlformats.org/spreadsheetml/2006/main">
  <c r="F68" i="13" l="1"/>
  <c r="F44" i="13" l="1"/>
  <c r="F43" i="13"/>
  <c r="I44" i="13"/>
  <c r="I8" i="13"/>
  <c r="K47" i="13" l="1"/>
  <c r="K46" i="13"/>
  <c r="K44" i="13"/>
  <c r="K43" i="13"/>
  <c r="K42" i="13"/>
  <c r="K41" i="13"/>
  <c r="K40" i="13"/>
  <c r="K39" i="13"/>
  <c r="K38" i="13"/>
  <c r="K37" i="13"/>
  <c r="K36" i="13"/>
  <c r="K34" i="13"/>
  <c r="K33" i="13"/>
  <c r="K30" i="13"/>
  <c r="K27" i="13"/>
  <c r="K25" i="13"/>
  <c r="K8" i="13"/>
  <c r="I47" i="13"/>
  <c r="I46" i="13"/>
  <c r="I43" i="13"/>
  <c r="I42" i="13"/>
  <c r="I41" i="13"/>
  <c r="I40" i="13"/>
  <c r="I39" i="13"/>
  <c r="I38" i="13"/>
  <c r="I37" i="13"/>
  <c r="I36" i="13"/>
  <c r="I34" i="13"/>
  <c r="I33" i="13"/>
  <c r="I30" i="13"/>
  <c r="I27" i="13"/>
  <c r="I25" i="13"/>
  <c r="I18" i="13"/>
  <c r="I20" i="13" s="1"/>
  <c r="I16" i="13"/>
  <c r="I15" i="13"/>
  <c r="I14" i="13"/>
  <c r="I13" i="13"/>
  <c r="I12" i="13"/>
  <c r="I9" i="13"/>
  <c r="I10" i="13" s="1"/>
  <c r="K9" i="13" l="1"/>
  <c r="K10" i="13" s="1"/>
  <c r="K12" i="13"/>
  <c r="K14" i="13"/>
  <c r="K16" i="13"/>
  <c r="K13" i="13"/>
  <c r="K15" i="13"/>
  <c r="K18" i="13"/>
  <c r="K20" i="13" s="1"/>
  <c r="I22" i="13"/>
  <c r="I48" i="13" s="1"/>
  <c r="I75" i="13" s="1"/>
  <c r="F75" i="13"/>
  <c r="E75" i="13"/>
  <c r="E77" i="13" s="1"/>
  <c r="E68" i="13"/>
  <c r="K32" i="13"/>
  <c r="I32" i="13"/>
  <c r="K29" i="13"/>
  <c r="I29" i="13"/>
  <c r="K28" i="13"/>
  <c r="I28" i="13"/>
  <c r="K26" i="13"/>
  <c r="I26" i="13"/>
  <c r="F18" i="13"/>
  <c r="F16" i="13"/>
  <c r="K22" i="13" l="1"/>
  <c r="K48" i="13" s="1"/>
  <c r="K75" i="13" s="1"/>
  <c r="I68" i="13"/>
  <c r="F77" i="13"/>
  <c r="K68" i="13" l="1"/>
  <c r="K77" i="13"/>
  <c r="K79" i="13" s="1"/>
  <c r="I77" i="13"/>
  <c r="I79" i="13" s="1"/>
  <c r="I81" i="13" l="1"/>
  <c r="I83" i="13"/>
  <c r="K81" i="13"/>
  <c r="K83" i="13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<sst xmlns="http://schemas.openxmlformats.org/spreadsheetml/2006/main" count="170" uniqueCount="125">
  <si>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</si>
  <si>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</si>
  <si>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</si>
  <si>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</si>
  <si>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</si>
  <si>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</si>
  <si>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</si>
  <si>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</si>
  <si>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</si>
  <si>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</si>
  <si>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</si>
  <si>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</si>
  <si>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</si>
  <si>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</si>
  <si>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</si>
  <si>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</si>
  <si>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</si>
  <si>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</si>
  <si>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</si>
  <si>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</si>
  <si>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</si>
  <si>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</si>
  <si>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</si>
  <si>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</si>
  <si>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</si>
  <si>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</si>
  <si>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</si>
  <si>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</si>
  <si>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</si>
  <si>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</si>
  <si>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</si>
  <si>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</si>
  <si>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</si>
  <si>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</si>
  <si>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</si>
  <si>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</si>
  <si>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</si>
  <si>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</si>
  <si>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</si>
  <si>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</si>
  <si>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</si>
  <si>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</si>
  <si>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</si>
  <si>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</si>
  <si>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</si>
  <si>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</si>
  <si>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</si>
  <si>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</si>
  <si>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</si>
  <si>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</si>
  <si>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</si>
  <si>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</si>
  <si>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</si>
  <si>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</si>
  <si>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</si>
  <si>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</si>
  <si>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</si>
  <si>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</si>
  <si>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</si>
  <si>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</si>
  <si>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</si>
  <si>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</si>
  <si>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</si>
  <si>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</si>
  <si>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A2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</si>
  <si>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</si>
  <si>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</si>
  <si>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</si>
  <si>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</si>
  <si>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</si>
  <si>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</si>
  <si>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</si>
  <si>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</si>
  <si>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</si>
  <si>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</si>
  <si>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</si>
  <si>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</si>
  <si>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</si>
  <si>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</si>
  <si>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</si>
  <si>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</si>
  <si>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</si>
  <si>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</si>
  <si>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</si>
  <si>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</si>
  <si>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</si>
  <si>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</si>
  <si>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</si>
  <si>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</si>
  <si>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</si>
  <si>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</si>
  <si>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</si>
  <si>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</si>
  <si>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</si>
  <si>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</si>
  <si>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</si>
  <si>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</si>
  <si>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</si>
  <si>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</si>
  <si>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</si>
  <si>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 xml:space="preserve">Miete, Raumkosten </t>
  </si>
  <si>
    <t>Stundenlohn (Stunden/Woche)</t>
  </si>
  <si>
    <t>im Monat (Aufteilung auf 12 Monate)</t>
  </si>
  <si>
    <r>
      <t xml:space="preserve"> nach  
 Algemeinen  
 Regelungen: 
 Stundensatz 
 </t>
    </r>
    <r>
      <rPr>
        <b/>
        <sz val="10"/>
        <color theme="1"/>
        <rFont val="Arial"/>
        <family val="2"/>
      </rPr>
      <t>120-200 Euro</t>
    </r>
  </si>
  <si>
    <t xml:space="preserve"> durch den Anwender einzusetzend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</si>
  <si>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</si>
  <si>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</si>
  <si>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</si>
  <si>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</si>
  <si>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</si>
  <si>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</si>
  <si>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</si>
  <si>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</si>
  <si>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</si>
  <si>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</si>
  <si>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</si>
  <si>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</si>
  <si>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</si>
  <si>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</si>
  <si>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</si>
  <si>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</si>
  <si>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</si>
  <si>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 xml:space="preserve">Version 9     12.02.2016      </t>
  </si>
  <si>
    <t>auf Basis Kollektivvertrag 01.01.2016</t>
  </si>
  <si>
    <r>
      <t xml:space="preserve">nach Kollektivvertrag 01.01.2016: 
</t>
    </r>
    <r>
      <rPr>
        <sz val="10"/>
        <color theme="1"/>
        <rFont val="Arial"/>
        <family val="2"/>
      </rPr>
      <t>Beschäftigungsgruppe 6 im Jahr 3 bis 
Beschäftigungsgruppe 6 im Jahr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</si>
</sst>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/>
        <xdr:cNvSpPr txBox="1"/>
      </xdr:nvSpPr>
      <xdr:spPr>
        <a:xfrm>
          <a:off x="9320893" y="1455964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70" zoomScaleNormal="85" zoomScaleSheetLayoutView="70" zoomScalePageLayoutView="70" workbookViewId="0">
      <selection activeCell="P8" sqref="P8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64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99</v>
      </c>
      <c r="C3" s="226"/>
      <c r="D3" s="226"/>
      <c r="E3" s="70" t="s">
        <v>103</v>
      </c>
      <c r="F3" s="227" t="s">
        <v>124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63</v>
      </c>
      <c r="J5" s="86"/>
      <c r="K5" s="87" t="s">
        <v>60</v>
      </c>
    </row>
    <row r="6" spans="2:11" s="2" customFormat="1" ht="15" customHeight="1" x14ac:dyDescent="0.25">
      <c r="B6" s="3"/>
      <c r="C6" s="4"/>
      <c r="D6" s="4"/>
      <c r="E6" s="4"/>
      <c r="F6" s="163" t="s">
        <v>68</v>
      </c>
      <c r="G6" s="200" t="s">
        <v>106</v>
      </c>
      <c r="H6" s="88"/>
      <c r="I6" s="65" t="s">
        <v>70</v>
      </c>
      <c r="J6" s="35"/>
      <c r="K6" s="89" t="s">
        <v>69</v>
      </c>
    </row>
    <row r="7" spans="2:11" s="2" customFormat="1" ht="15" x14ac:dyDescent="0.25">
      <c r="B7" s="57" t="s">
        <v>41</v>
      </c>
      <c r="C7" s="5">
        <v>1</v>
      </c>
      <c r="D7" s="4" t="s">
        <v>53</v>
      </c>
      <c r="E7" s="4"/>
      <c r="F7" s="164"/>
      <c r="G7" s="202"/>
      <c r="H7" s="90" t="s">
        <v>98</v>
      </c>
      <c r="I7" s="20">
        <v>3680</v>
      </c>
      <c r="J7" s="36" t="s">
        <v>98</v>
      </c>
      <c r="K7" s="149">
        <v>4606</v>
      </c>
    </row>
    <row r="8" spans="2:11" s="2" customFormat="1" ht="15" x14ac:dyDescent="0.25">
      <c r="B8" s="57" t="s">
        <v>0</v>
      </c>
      <c r="C8" s="5">
        <v>2</v>
      </c>
      <c r="D8" s="171" t="s">
        <v>54</v>
      </c>
      <c r="E8" s="171"/>
      <c r="F8" s="194">
        <v>0.3</v>
      </c>
      <c r="G8" s="201" t="s">
        <v>107</v>
      </c>
      <c r="H8" s="172" t="s">
        <v>98</v>
      </c>
      <c r="I8" s="125">
        <f>ROUND(I7*(1+F8),2)</f>
        <v>4784</v>
      </c>
      <c r="J8" s="173" t="s">
        <v>98</v>
      </c>
      <c r="K8" s="127">
        <f>ROUND(K7*(1+F8),2)</f>
        <v>5987.8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71</v>
      </c>
      <c r="H9" s="90" t="s">
        <v>98</v>
      </c>
      <c r="I9" s="20">
        <f>ROUND(I8/F9,2)</f>
        <v>1104.8499999999999</v>
      </c>
      <c r="J9" s="36" t="s">
        <v>98</v>
      </c>
      <c r="K9" s="149">
        <f>ROUND(K8/F9,2)</f>
        <v>1382.86</v>
      </c>
    </row>
    <row r="10" spans="2:11" s="2" customFormat="1" x14ac:dyDescent="0.25">
      <c r="B10" s="3" t="s">
        <v>0</v>
      </c>
      <c r="C10" s="5">
        <v>4</v>
      </c>
      <c r="D10" s="28" t="s">
        <v>101</v>
      </c>
      <c r="E10" s="28"/>
      <c r="F10" s="161">
        <v>40</v>
      </c>
      <c r="G10" s="203" t="s">
        <v>72</v>
      </c>
      <c r="H10" s="94" t="s">
        <v>98</v>
      </c>
      <c r="I10" s="73">
        <f>ROUND(I9/F10,2)</f>
        <v>27.62</v>
      </c>
      <c r="J10" s="72" t="s">
        <v>98</v>
      </c>
      <c r="K10" s="95">
        <f>ROUND(K9/F10,2)</f>
        <v>34.57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73</v>
      </c>
      <c r="H12" s="94" t="s">
        <v>98</v>
      </c>
      <c r="I12" s="73">
        <f>ROUND($I$8*F12,2)</f>
        <v>1044.3499999999999</v>
      </c>
      <c r="J12" s="72" t="s">
        <v>98</v>
      </c>
      <c r="K12" s="95">
        <f>ROUND($K$8*F12,2)</f>
        <v>1307.1400000000001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74</v>
      </c>
      <c r="H13" s="94" t="s">
        <v>98</v>
      </c>
      <c r="I13" s="73">
        <f>ROUND($I$8*F13,2)</f>
        <v>215.28</v>
      </c>
      <c r="J13" s="72" t="s">
        <v>98</v>
      </c>
      <c r="K13" s="95">
        <f>ROUND($K$8*F13,2)</f>
        <v>269.45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75</v>
      </c>
      <c r="H14" s="94" t="s">
        <v>98</v>
      </c>
      <c r="I14" s="73">
        <f>ROUND($I$8*F14,2)</f>
        <v>143.52000000000001</v>
      </c>
      <c r="J14" s="72" t="s">
        <v>98</v>
      </c>
      <c r="K14" s="95">
        <f>ROUND($K$8*F14,2)</f>
        <v>179.63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76</v>
      </c>
      <c r="H15" s="94" t="s">
        <v>98</v>
      </c>
      <c r="I15" s="73">
        <f>ROUND($I$8*F15,2)</f>
        <v>73.2</v>
      </c>
      <c r="J15" s="72" t="s">
        <v>98</v>
      </c>
      <c r="K15" s="95">
        <f>ROUND($K$8*F15,2)</f>
        <v>91.61</v>
      </c>
    </row>
    <row r="16" spans="2:11" s="2" customFormat="1" x14ac:dyDescent="0.25">
      <c r="B16" s="3"/>
      <c r="C16" s="5">
        <v>10</v>
      </c>
      <c r="D16" s="31" t="s">
        <v>94</v>
      </c>
      <c r="E16" s="31"/>
      <c r="F16" s="175">
        <f>SUM(F12:F15)</f>
        <v>0.30859999999999999</v>
      </c>
      <c r="G16" s="205" t="s">
        <v>77</v>
      </c>
      <c r="H16" s="124" t="s">
        <v>98</v>
      </c>
      <c r="I16" s="131">
        <f>ROUND($I$8*F16,2)</f>
        <v>1476.34</v>
      </c>
      <c r="J16" s="126" t="s">
        <v>98</v>
      </c>
      <c r="K16" s="132">
        <f>ROUND($K$8*F16,2)</f>
        <v>1847.84</v>
      </c>
    </row>
    <row r="17" spans="2:11" s="2" customFormat="1" x14ac:dyDescent="0.25">
      <c r="B17" s="174" t="s">
        <v>55</v>
      </c>
      <c r="C17" s="18"/>
      <c r="D17" s="176" t="s">
        <v>96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56</v>
      </c>
      <c r="C18" s="5">
        <v>11</v>
      </c>
      <c r="D18" s="28" t="s">
        <v>94</v>
      </c>
      <c r="E18" s="28"/>
      <c r="F18" s="165">
        <f>F16-0.94%</f>
        <v>0.29919999999999997</v>
      </c>
      <c r="G18" s="204" t="s">
        <v>78</v>
      </c>
      <c r="H18" s="94" t="s">
        <v>98</v>
      </c>
      <c r="I18" s="73">
        <f>ROUND($I$8*F18,2)</f>
        <v>1431.37</v>
      </c>
      <c r="J18" s="72" t="s">
        <v>98</v>
      </c>
      <c r="K18" s="95">
        <f>ROUND($K$8*F18,2)</f>
        <v>1791.55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57</v>
      </c>
      <c r="E20" s="49"/>
      <c r="F20" s="167"/>
      <c r="G20" s="208" t="s">
        <v>79</v>
      </c>
      <c r="H20" s="120" t="s">
        <v>98</v>
      </c>
      <c r="I20" s="51">
        <f>ROUND((I8+I18)*2,2)</f>
        <v>12430.74</v>
      </c>
      <c r="J20" s="50" t="s">
        <v>98</v>
      </c>
      <c r="K20" s="121">
        <f>ROUND((K8+K18)*2,2)</f>
        <v>15558.7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102</v>
      </c>
      <c r="E22" s="62"/>
      <c r="F22" s="160"/>
      <c r="G22" s="210" t="s">
        <v>110</v>
      </c>
      <c r="H22" s="122"/>
      <c r="I22" s="64">
        <f>ROUND(((I8+I16)*12+I20)/12,2)</f>
        <v>7296.24</v>
      </c>
      <c r="J22" s="63"/>
      <c r="K22" s="123">
        <f>ROUND(((K8+K16)*12+K20)/12,2)</f>
        <v>9132.2000000000007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80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108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58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81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43</v>
      </c>
      <c r="E33" s="28"/>
      <c r="F33" s="161"/>
      <c r="G33" s="203" t="s">
        <v>82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44</v>
      </c>
      <c r="E34" s="31"/>
      <c r="F34" s="156"/>
      <c r="G34" s="205" t="s">
        <v>83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97</v>
      </c>
      <c r="F35" s="151" t="s">
        <v>66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67</v>
      </c>
      <c r="E36" s="130">
        <v>20</v>
      </c>
      <c r="F36" s="196">
        <v>12</v>
      </c>
      <c r="G36" s="204" t="s">
        <v>111</v>
      </c>
      <c r="H36" s="94"/>
      <c r="I36" s="73">
        <f t="shared" ref="I36:I42" si="0">ROUND(F36*$I$32,2)</f>
        <v>96</v>
      </c>
      <c r="J36" s="72"/>
      <c r="K36" s="95">
        <f t="shared" ref="K36:K41" si="1">ROUND(F36*$K$32,2)</f>
        <v>96</v>
      </c>
    </row>
    <row r="37" spans="2:11" s="2" customFormat="1" x14ac:dyDescent="0.25">
      <c r="B37" s="17" t="s">
        <v>42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112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5">
        <v>2</v>
      </c>
      <c r="G38" s="204" t="s">
        <v>113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5">
        <v>12</v>
      </c>
      <c r="G39" s="204" t="s">
        <v>114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118</v>
      </c>
      <c r="E40" s="30">
        <v>5</v>
      </c>
      <c r="F40" s="195">
        <v>3</v>
      </c>
      <c r="G40" s="204" t="s">
        <v>115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5">
        <v>5</v>
      </c>
      <c r="G41" s="204" t="s">
        <v>116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5">
        <v>20</v>
      </c>
      <c r="G42" s="204" t="s">
        <v>117</v>
      </c>
      <c r="H42" s="94"/>
      <c r="I42" s="73">
        <f t="shared" si="0"/>
        <v>160</v>
      </c>
      <c r="J42" s="72"/>
      <c r="K42" s="95">
        <f>ROUND(42*$K$32,2)</f>
        <v>336</v>
      </c>
    </row>
    <row r="43" spans="2:11" s="2" customFormat="1" ht="15" x14ac:dyDescent="0.25">
      <c r="B43" s="3"/>
      <c r="C43" s="5">
        <v>31</v>
      </c>
      <c r="D43" s="28" t="s">
        <v>46</v>
      </c>
      <c r="E43" s="28"/>
      <c r="F43" s="155">
        <f>I43/I33</f>
        <v>0.26666666666666666</v>
      </c>
      <c r="G43" s="204" t="s">
        <v>95</v>
      </c>
      <c r="H43" s="94"/>
      <c r="I43" s="73">
        <f>ROUND(SUM(I36:I42),2)</f>
        <v>448</v>
      </c>
      <c r="J43" s="72"/>
      <c r="K43" s="95">
        <f>ROUND(SUM(K36:K42),2)</f>
        <v>624</v>
      </c>
    </row>
    <row r="44" spans="2:11" s="2" customFormat="1" ht="15" x14ac:dyDescent="0.25">
      <c r="B44" s="3"/>
      <c r="C44" s="5">
        <v>32</v>
      </c>
      <c r="D44" s="28" t="s">
        <v>47</v>
      </c>
      <c r="E44" s="28"/>
      <c r="F44" s="155">
        <f>F43</f>
        <v>0.26666666666666666</v>
      </c>
      <c r="G44" s="204" t="s">
        <v>109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84</v>
      </c>
      <c r="H46" s="133"/>
      <c r="I46" s="134">
        <f>ROUND(I33-I43,2)</f>
        <v>1232</v>
      </c>
      <c r="J46" s="135"/>
      <c r="K46" s="139">
        <f>ROUND(K33-K43,2)</f>
        <v>1056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45</v>
      </c>
      <c r="E47" s="4"/>
      <c r="F47" s="158"/>
      <c r="G47" s="200" t="s">
        <v>85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48</v>
      </c>
      <c r="E48" s="189"/>
      <c r="F48" s="190"/>
      <c r="G48" s="213" t="s">
        <v>86</v>
      </c>
      <c r="H48" s="109" t="s">
        <v>98</v>
      </c>
      <c r="I48" s="107">
        <f>ROUND(I22/I47,2)</f>
        <v>71.06</v>
      </c>
      <c r="J48" s="110" t="s">
        <v>98</v>
      </c>
      <c r="K48" s="108">
        <f>ROUND(K22/K47,2)</f>
        <v>88.95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49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97</v>
      </c>
      <c r="F54" s="151" t="s">
        <v>65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100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0.1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59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120</v>
      </c>
      <c r="C67" s="4">
        <v>48</v>
      </c>
      <c r="D67" s="28" t="s">
        <v>121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50</v>
      </c>
      <c r="E68" s="53">
        <f>SUM(E55:E67)</f>
        <v>0.75000000000000022</v>
      </c>
      <c r="F68" s="152">
        <f>SUM(F55:F67)</f>
        <v>0.75000000000000022</v>
      </c>
      <c r="G68" s="214" t="s">
        <v>87</v>
      </c>
      <c r="H68" s="169" t="s">
        <v>98</v>
      </c>
      <c r="I68" s="55">
        <f>ROUND(F68*I48,2)</f>
        <v>53.3</v>
      </c>
      <c r="J68" s="54"/>
      <c r="K68" s="170">
        <f>ROUND(F68*K48,2)</f>
        <v>66.709999999999994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40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38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119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39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51</v>
      </c>
      <c r="E75" s="144">
        <f>SUM(E71:E74)</f>
        <v>0.14000000000000001</v>
      </c>
      <c r="F75" s="154">
        <f>SUM(F71:F74)</f>
        <v>0.14000000000000001</v>
      </c>
      <c r="G75" s="219" t="s">
        <v>88</v>
      </c>
      <c r="H75" s="145" t="s">
        <v>98</v>
      </c>
      <c r="I75" s="146">
        <f>ROUND(F75*I48,2)</f>
        <v>9.9499999999999993</v>
      </c>
      <c r="J75" s="147"/>
      <c r="K75" s="148">
        <f>ROUND(F75*K48,2)</f>
        <v>12.45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52</v>
      </c>
      <c r="E77" s="144">
        <f>E75+E68</f>
        <v>0.89000000000000024</v>
      </c>
      <c r="F77" s="154">
        <f>F75+F68</f>
        <v>0.89000000000000024</v>
      </c>
      <c r="G77" s="219" t="s">
        <v>89</v>
      </c>
      <c r="H77" s="145" t="s">
        <v>98</v>
      </c>
      <c r="I77" s="146">
        <f>ROUND(F77*I48,2)</f>
        <v>63.24</v>
      </c>
      <c r="J77" s="147"/>
      <c r="K77" s="148">
        <f>ROUND(F77*K48,2)</f>
        <v>79.17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105</v>
      </c>
      <c r="C79" s="76"/>
      <c r="D79" s="77"/>
      <c r="E79" s="76"/>
      <c r="F79" s="168"/>
      <c r="G79" s="220" t="s">
        <v>90</v>
      </c>
      <c r="H79" s="103" t="s">
        <v>98</v>
      </c>
      <c r="I79" s="78">
        <f>ROUND(I48+I77,2)</f>
        <v>134.30000000000001</v>
      </c>
      <c r="J79" s="79"/>
      <c r="K79" s="104">
        <f>ROUND(K48+K77,2)</f>
        <v>168.12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61</v>
      </c>
      <c r="C81" s="189"/>
      <c r="D81" s="188"/>
      <c r="E81" s="189"/>
      <c r="F81" s="190"/>
      <c r="G81" s="213" t="s">
        <v>92</v>
      </c>
      <c r="H81" s="106" t="s">
        <v>98</v>
      </c>
      <c r="I81" s="107">
        <f>ROUND(I79*I47,2)</f>
        <v>13788.58</v>
      </c>
      <c r="J81" s="191"/>
      <c r="K81" s="108">
        <f>ROUND(K79*K47,2)</f>
        <v>17260.88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62</v>
      </c>
      <c r="C83" s="26"/>
      <c r="D83" s="27"/>
      <c r="E83" s="26"/>
      <c r="F83" s="159"/>
      <c r="G83" s="221" t="s">
        <v>91</v>
      </c>
      <c r="H83" s="105" t="s">
        <v>98</v>
      </c>
      <c r="I83" s="98">
        <f>ROUND(I79*I46,2)</f>
        <v>165457.60000000001</v>
      </c>
      <c r="J83" s="193"/>
      <c r="K83" s="99">
        <f>ROUND(K79*K46,2)</f>
        <v>177534.72</v>
      </c>
    </row>
    <row r="85" spans="2:11" ht="3.75" customHeight="1" x14ac:dyDescent="0.2"/>
    <row r="86" spans="2:11" x14ac:dyDescent="0.2">
      <c r="B86" s="224" t="s">
        <v>122</v>
      </c>
      <c r="D86" s="224" t="s">
        <v>123</v>
      </c>
      <c r="E86" s="33" t="s">
        <v>93</v>
      </c>
      <c r="F86" s="71"/>
      <c r="G86" s="33" t="s">
        <v>104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A2</vt:lpstr>
      <vt:lpstr>'KAT A2'!Druckbereich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2016-02-12T12:00:13Z</dcterms:modified>
</cp:coreProperties>
</file>