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A2" sheetId="13" r:id="rId1"/>
  </sheets>
  <definedNames>
    <definedName name="_xlnm.Print_Area" localSheetId="0">'KAT A2'!$A$1:$K$86</definedName>
  </definedNames>
  <calcPr calcId="145621"/>
</workbook>
</file>

<file path=xl/calcChain.xml><?xml version="1.0" encoding="utf-8"?>
<calcChain xmlns="http://schemas.openxmlformats.org/spreadsheetml/2006/main">
  <c r="F68" i="13" l="1"/>
  <c r="F44" i="13" l="1"/>
  <c r="F43" i="13"/>
  <c r="I44" i="13"/>
  <c r="I8" i="13"/>
  <c r="K75" i="13" l="1"/>
  <c r="K48" i="13"/>
  <c r="K47" i="13"/>
  <c r="K46" i="13"/>
  <c r="K44" i="13"/>
  <c r="K43" i="13"/>
  <c r="K42" i="13"/>
  <c r="K41" i="13"/>
  <c r="K40" i="13"/>
  <c r="K39" i="13"/>
  <c r="K38" i="13"/>
  <c r="K37" i="13"/>
  <c r="K36" i="13"/>
  <c r="K34" i="13"/>
  <c r="K33" i="13"/>
  <c r="K30" i="13"/>
  <c r="K27" i="13"/>
  <c r="K25" i="13"/>
  <c r="K22" i="13"/>
  <c r="K20" i="13"/>
  <c r="K18" i="13"/>
  <c r="K16" i="13"/>
  <c r="K15" i="13"/>
  <c r="K14" i="13"/>
  <c r="K13" i="13"/>
  <c r="K12" i="13"/>
  <c r="K10" i="13"/>
  <c r="K9" i="13"/>
  <c r="K8" i="13"/>
  <c r="I75" i="13"/>
  <c r="I48" i="13"/>
  <c r="I47" i="13"/>
  <c r="I46" i="13"/>
  <c r="I43" i="13"/>
  <c r="I42" i="13"/>
  <c r="I41" i="13"/>
  <c r="I40" i="13"/>
  <c r="I39" i="13"/>
  <c r="I38" i="13"/>
  <c r="I37" i="13"/>
  <c r="I36" i="13"/>
  <c r="I34" i="13"/>
  <c r="I33" i="13"/>
  <c r="I30" i="13"/>
  <c r="I27" i="13"/>
  <c r="I25" i="13"/>
  <c r="I22" i="13"/>
  <c r="I20" i="13"/>
  <c r="I18" i="13"/>
  <c r="I16" i="13"/>
  <c r="I15" i="13"/>
  <c r="I14" i="13"/>
  <c r="I13" i="13"/>
  <c r="I12" i="13"/>
  <c r="I10" i="13"/>
  <c r="I9" i="13"/>
  <c r="F75" i="13" l="1"/>
  <c r="E75" i="13"/>
  <c r="E77" i="13" s="1"/>
  <c r="E68" i="13"/>
  <c r="K32" i="13"/>
  <c r="I32" i="13"/>
  <c r="K29" i="13"/>
  <c r="I29" i="13"/>
  <c r="K28" i="13"/>
  <c r="I28" i="13"/>
  <c r="K26" i="13"/>
  <c r="I26" i="13"/>
  <c r="F18" i="13"/>
  <c r="F16" i="13"/>
  <c r="K68" i="13" l="1"/>
  <c r="I68" i="13"/>
  <c r="F77" i="13"/>
  <c r="K77" i="13" l="1"/>
  <c r="K79" i="13" s="1"/>
  <c r="I77" i="13"/>
  <c r="I79" i="13" s="1"/>
  <c r="I81" i="13" l="1"/>
  <c r="I83" i="13"/>
  <c r="K81" i="13"/>
  <c r="K83" i="13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<sst xmlns="http://schemas.openxmlformats.org/spreadsheetml/2006/main" count="170" uniqueCount="125">
  <si>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</si>
  <si>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</si>
  <si>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</si>
  <si>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</si>
  <si>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</si>
  <si>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</si>
  <si>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</si>
  <si>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</si>
  <si>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</si>
  <si>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</si>
  <si>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</si>
  <si>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</si>
  <si>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</si>
  <si>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</si>
  <si>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</si>
  <si>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</si>
  <si>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</si>
  <si>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</si>
  <si>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</si>
  <si>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</si>
  <si>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</si>
  <si>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</si>
  <si>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</si>
  <si>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</si>
  <si>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</si>
  <si>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</si>
  <si>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</si>
  <si>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</si>
  <si>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</si>
  <si>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</si>
  <si>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</si>
  <si>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</si>
  <si>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</si>
  <si>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</si>
  <si>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</si>
  <si>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</si>
  <si>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</si>
  <si>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</si>
  <si>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</si>
  <si>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</si>
  <si>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</si>
  <si>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</si>
  <si>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</si>
  <si>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</si>
  <si>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</si>
  <si>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</si>
  <si>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</si>
  <si>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</si>
  <si>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</si>
  <si>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</si>
  <si>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</si>
  <si>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</si>
  <si>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</si>
  <si>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</si>
  <si>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</si>
  <si>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</si>
  <si>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</si>
  <si>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</si>
  <si>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</si>
  <si>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</si>
  <si>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</si>
  <si>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</si>
  <si>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</si>
  <si>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</si>
  <si>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</si>
  <si>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</si>
  <si>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A2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</si>
  <si>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</si>
  <si>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</si>
  <si>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</si>
  <si>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</si>
  <si>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</si>
  <si>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</si>
  <si>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</si>
  <si>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</si>
  <si>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</si>
  <si>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</si>
  <si>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</si>
  <si>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</si>
  <si>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</si>
  <si>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</si>
  <si>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</si>
  <si>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</si>
  <si>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</si>
  <si>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</si>
  <si>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</si>
  <si>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</si>
  <si>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</si>
  <si>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</si>
  <si>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</si>
  <si>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</si>
  <si>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</si>
  <si>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</si>
  <si>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</si>
  <si>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</si>
  <si>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</si>
  <si>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</si>
  <si>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</si>
  <si>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</si>
  <si>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</si>
  <si>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</si>
  <si>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</si>
  <si>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 xml:space="preserve">Miete, Raumkosten </t>
  </si>
  <si>
    <t>Stundenlohn (Stunden/Woche)</t>
  </si>
  <si>
    <t>im Monat (Aufteilung auf 12 Monate)</t>
  </si>
  <si>
    <r>
      <t xml:space="preserve"> nach  
 Algemeinen  
 Regelungen: 
 Stundensatz 
 </t>
    </r>
    <r>
      <rPr>
        <b/>
        <sz val="10"/>
        <color theme="1"/>
        <rFont val="Arial"/>
        <family val="2"/>
      </rPr>
      <t>120-200 Euro</t>
    </r>
  </si>
  <si>
    <t xml:space="preserve"> durch den Anwender einzusetzend</t>
  </si>
  <si>
    <t>55  Verrechnungsstundensatz zuzüglich Mehrwertsteuer</t>
  </si>
  <si>
    <r>
      <t xml:space="preserve">nach Kollektivvertrag 01.01.2013: 
</t>
    </r>
    <r>
      <rPr>
        <sz val="10"/>
        <color theme="1"/>
        <rFont val="Arial"/>
        <family val="2"/>
      </rPr>
      <t>Beschäftigungsgruppe 6 im Jahr 3 bis 
Beschäftigungsgruppe 6 im Jahr 18</t>
    </r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</si>
  <si>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</si>
  <si>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</si>
  <si>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</si>
  <si>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</si>
  <si>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</si>
  <si>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</si>
  <si>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</si>
  <si>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</si>
  <si>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</si>
  <si>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</si>
  <si>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</si>
  <si>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</si>
  <si>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</si>
  <si>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auf Basis Kollektivvertrag 01.01.2013</t>
  </si>
  <si>
    <t xml:space="preserve">Version 5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</si>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</sst>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625927</xdr:colOff>
      <xdr:row>2</xdr:row>
      <xdr:rowOff>503464</xdr:rowOff>
    </xdr:from>
    <xdr:to>
      <xdr:col>11</xdr:col>
      <xdr:colOff>13606</xdr:colOff>
      <xdr:row>2</xdr:row>
      <xdr:rowOff>1047750</xdr:rowOff>
    </xdr:to>
    <xdr:sp macro="" textlink="">
      <xdr:nvSpPr>
        <xdr:cNvPr id="4" name="Textfeld 3"/>
        <xdr:cNvSpPr txBox="1"/>
      </xdr:nvSpPr>
      <xdr:spPr>
        <a:xfrm>
          <a:off x="9293677" y="1510393"/>
          <a:ext cx="1551215" cy="5442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31" zoomScale="70" zoomScaleNormal="85" zoomScaleSheetLayoutView="70" zoomScalePageLayoutView="70" workbookViewId="0">
      <selection activeCell="F58" sqref="F58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66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101</v>
      </c>
      <c r="C3" s="226"/>
      <c r="D3" s="226"/>
      <c r="E3" s="70" t="s">
        <v>105</v>
      </c>
      <c r="F3" s="227" t="s">
        <v>108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65</v>
      </c>
      <c r="J5" s="86"/>
      <c r="K5" s="87" t="s">
        <v>62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109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100</v>
      </c>
      <c r="I7" s="20">
        <v>3481</v>
      </c>
      <c r="J7" s="36" t="s">
        <v>100</v>
      </c>
      <c r="K7" s="149">
        <v>4357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110</v>
      </c>
      <c r="H8" s="172" t="s">
        <v>100</v>
      </c>
      <c r="I8" s="125">
        <f>ROUND(I7*(1+F8),2)</f>
        <v>4525.3</v>
      </c>
      <c r="J8" s="173" t="s">
        <v>100</v>
      </c>
      <c r="K8" s="127">
        <f>ROUND(K7*(1+F8),2)</f>
        <v>5664.1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100</v>
      </c>
      <c r="I9" s="20">
        <f>ROUND(I8/F9,2)</f>
        <v>1045.0999999999999</v>
      </c>
      <c r="J9" s="36" t="s">
        <v>100</v>
      </c>
      <c r="K9" s="149">
        <f>ROUND(K8/F9,2)</f>
        <v>1308.1099999999999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100</v>
      </c>
      <c r="I10" s="73">
        <f>ROUND(I9/F10,2)</f>
        <v>26.13</v>
      </c>
      <c r="J10" s="72" t="s">
        <v>100</v>
      </c>
      <c r="K10" s="95">
        <f>ROUND(K9/F10,2)</f>
        <v>32.700000000000003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100</v>
      </c>
      <c r="I12" s="73">
        <f>ROUND($I$8*F12,2)</f>
        <v>987.87</v>
      </c>
      <c r="J12" s="72" t="s">
        <v>100</v>
      </c>
      <c r="K12" s="95">
        <f>ROUND($K$8*F12,2)</f>
        <v>1236.47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100</v>
      </c>
      <c r="I13" s="73">
        <f>ROUND($I$8*F13,2)</f>
        <v>203.64</v>
      </c>
      <c r="J13" s="72" t="s">
        <v>100</v>
      </c>
      <c r="K13" s="95">
        <f>ROUND($K$8*F13,2)</f>
        <v>254.88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100</v>
      </c>
      <c r="I14" s="73">
        <f>ROUND($I$8*F14,2)</f>
        <v>135.76</v>
      </c>
      <c r="J14" s="72" t="s">
        <v>100</v>
      </c>
      <c r="K14" s="95">
        <f>ROUND($K$8*F14,2)</f>
        <v>169.92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100</v>
      </c>
      <c r="I15" s="73">
        <f>ROUND($I$8*F15,2)</f>
        <v>69.239999999999995</v>
      </c>
      <c r="J15" s="72" t="s">
        <v>100</v>
      </c>
      <c r="K15" s="95">
        <f>ROUND($K$8*F15,2)</f>
        <v>86.66</v>
      </c>
    </row>
    <row r="16" spans="2:11" s="2" customFormat="1" x14ac:dyDescent="0.25">
      <c r="B16" s="3"/>
      <c r="C16" s="5">
        <v>10</v>
      </c>
      <c r="D16" s="31" t="s">
        <v>96</v>
      </c>
      <c r="E16" s="31"/>
      <c r="F16" s="175">
        <f>SUM(F12:F15)</f>
        <v>0.30859999999999999</v>
      </c>
      <c r="G16" s="205" t="s">
        <v>79</v>
      </c>
      <c r="H16" s="124" t="s">
        <v>100</v>
      </c>
      <c r="I16" s="131">
        <f>ROUND($I$8*F16,2)</f>
        <v>1396.51</v>
      </c>
      <c r="J16" s="126" t="s">
        <v>100</v>
      </c>
      <c r="K16" s="132">
        <f>ROUND($K$8*F16,2)</f>
        <v>1747.94</v>
      </c>
    </row>
    <row r="17" spans="2:11" s="2" customFormat="1" x14ac:dyDescent="0.25">
      <c r="B17" s="174" t="s">
        <v>57</v>
      </c>
      <c r="C17" s="18"/>
      <c r="D17" s="176" t="s">
        <v>98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96</v>
      </c>
      <c r="E18" s="28"/>
      <c r="F18" s="165">
        <f>F16-0.94%</f>
        <v>0.29919999999999997</v>
      </c>
      <c r="G18" s="204" t="s">
        <v>80</v>
      </c>
      <c r="H18" s="94" t="s">
        <v>100</v>
      </c>
      <c r="I18" s="73">
        <f>ROUND($I$8*F18,2)</f>
        <v>1353.97</v>
      </c>
      <c r="J18" s="72" t="s">
        <v>100</v>
      </c>
      <c r="K18" s="95">
        <f>ROUND($K$8*F18,2)</f>
        <v>1694.7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100</v>
      </c>
      <c r="I20" s="51">
        <f>ROUND((I8+I18)*2,2)</f>
        <v>11758.54</v>
      </c>
      <c r="J20" s="50" t="s">
        <v>100</v>
      </c>
      <c r="K20" s="121">
        <f>ROUND((K8+K18)*2,2)</f>
        <v>14717.6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113</v>
      </c>
      <c r="H22" s="122"/>
      <c r="I22" s="64">
        <f>ROUND(((I8+I16)*12+I20)/12,2)</f>
        <v>6901.69</v>
      </c>
      <c r="J22" s="63"/>
      <c r="K22" s="123">
        <f>ROUND(((K8+K16)*12+K20)/12,2)</f>
        <v>8638.51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111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99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20</v>
      </c>
      <c r="F36" s="196">
        <v>12</v>
      </c>
      <c r="G36" s="204" t="s">
        <v>114</v>
      </c>
      <c r="H36" s="94"/>
      <c r="I36" s="73">
        <f t="shared" ref="I36:I42" si="0">ROUND(F36*$I$32,2)</f>
        <v>96</v>
      </c>
      <c r="J36" s="72"/>
      <c r="K36" s="95">
        <f t="shared" ref="K36:K41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115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5">
        <v>2</v>
      </c>
      <c r="G38" s="204" t="s">
        <v>116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5">
        <v>12</v>
      </c>
      <c r="G39" s="204" t="s">
        <v>117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121</v>
      </c>
      <c r="E40" s="30">
        <v>5</v>
      </c>
      <c r="F40" s="195">
        <v>3</v>
      </c>
      <c r="G40" s="204" t="s">
        <v>118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5">
        <v>5</v>
      </c>
      <c r="G41" s="204" t="s">
        <v>119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5">
        <v>20</v>
      </c>
      <c r="G42" s="204" t="s">
        <v>120</v>
      </c>
      <c r="H42" s="94"/>
      <c r="I42" s="73">
        <f t="shared" si="0"/>
        <v>160</v>
      </c>
      <c r="J42" s="72"/>
      <c r="K42" s="95">
        <f>ROUND(42*$K$32,2)</f>
        <v>336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97</v>
      </c>
      <c r="H43" s="94"/>
      <c r="I43" s="73">
        <f>ROUND(SUM(I36:I42),2)</f>
        <v>448</v>
      </c>
      <c r="J43" s="72"/>
      <c r="K43" s="95">
        <f>ROUND(SUM(K36:K42),2)</f>
        <v>624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112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1056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100</v>
      </c>
      <c r="I48" s="107">
        <f>ROUND(I22/I47,2)</f>
        <v>67.22</v>
      </c>
      <c r="J48" s="110" t="s">
        <v>100</v>
      </c>
      <c r="K48" s="108">
        <f>ROUND(K22/K47,2)</f>
        <v>84.14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99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0.1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0.75000000000000022</v>
      </c>
      <c r="F68" s="152">
        <f>SUM(F55:F67)</f>
        <v>0.75000000000000022</v>
      </c>
      <c r="G68" s="214" t="s">
        <v>89</v>
      </c>
      <c r="H68" s="169" t="s">
        <v>100</v>
      </c>
      <c r="I68" s="55">
        <f>ROUND(F68*I48,2)</f>
        <v>50.42</v>
      </c>
      <c r="J68" s="54"/>
      <c r="K68" s="170">
        <f>ROUND(F68*K48,2)</f>
        <v>63.11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100</v>
      </c>
      <c r="I75" s="146">
        <f>ROUND(F75*I48,2)</f>
        <v>9.41</v>
      </c>
      <c r="J75" s="147"/>
      <c r="K75" s="148">
        <f>ROUND(F75*K48,2)</f>
        <v>11.78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0.89000000000000024</v>
      </c>
      <c r="F77" s="154">
        <f>F75+F68</f>
        <v>0.89000000000000024</v>
      </c>
      <c r="G77" s="219" t="s">
        <v>91</v>
      </c>
      <c r="H77" s="145" t="s">
        <v>100</v>
      </c>
      <c r="I77" s="146">
        <f>ROUND(F77*I48,2)</f>
        <v>59.83</v>
      </c>
      <c r="J77" s="147"/>
      <c r="K77" s="148">
        <f>ROUND(F77*K48,2)</f>
        <v>74.88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100</v>
      </c>
      <c r="I79" s="78">
        <f>ROUND(I48+I77,2)</f>
        <v>127.05</v>
      </c>
      <c r="J79" s="79"/>
      <c r="K79" s="104">
        <f>ROUND(K48+K77,2)</f>
        <v>159.02000000000001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94</v>
      </c>
      <c r="H81" s="106" t="s">
        <v>100</v>
      </c>
      <c r="I81" s="107">
        <f>ROUND(I79*I47,2)</f>
        <v>13044.22</v>
      </c>
      <c r="J81" s="191"/>
      <c r="K81" s="108">
        <f>ROUND(K79*K47,2)</f>
        <v>16326.58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93</v>
      </c>
      <c r="H83" s="105" t="s">
        <v>100</v>
      </c>
      <c r="I83" s="98">
        <f>ROUND(I79*I46,2)</f>
        <v>156525.6</v>
      </c>
      <c r="J83" s="193"/>
      <c r="K83" s="99">
        <f>ROUND(K79*K46,2)</f>
        <v>167925.12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95</v>
      </c>
      <c r="F86" s="71"/>
      <c r="G86" s="33" t="s">
        <v>106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A2</vt:lpstr>
      <vt:lpstr>'KAT A2'!Druckbereich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2014-10-08T11:46:33Z</dcterms:modified>
</cp:coreProperties>
</file>