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895" yWindow="30" windowWidth="13920" windowHeight="14295" tabRatio="734"/>
  </bookViews>
  <sheets>
    <sheet name="KAT A2" sheetId="13" r:id="rId1"/>
  </sheets>
  <definedNames>
    <definedName name="_xlnm.Print_Area" localSheetId="0">'KAT A2'!$A$1:$K$86</definedName>
  </definedNames>
  <calcPr calcId="145621"/>
</workbook>
</file>

<file path=xl/calcChain.xml><?xml version="1.0" encoding="utf-8"?>
<calcChain xmlns="http://schemas.openxmlformats.org/spreadsheetml/2006/main">
  <c r="F68" i="13" l="1"/>
  <c r="F44" i="13" l="1"/>
  <c r="F43" i="13"/>
  <c r="I44" i="13"/>
  <c r="I8" i="13"/>
  <c r="K75" i="13" l="1"/>
  <c r="K48" i="13"/>
  <c r="K47" i="13"/>
  <c r="K46" i="13"/>
  <c r="K44" i="13"/>
  <c r="K43" i="13"/>
  <c r="K42" i="13"/>
  <c r="K41" i="13"/>
  <c r="K40" i="13"/>
  <c r="K39" i="13"/>
  <c r="K38" i="13"/>
  <c r="K37" i="13"/>
  <c r="K36" i="13"/>
  <c r="K34" i="13"/>
  <c r="K33" i="13"/>
  <c r="K30" i="13"/>
  <c r="K27" i="13"/>
  <c r="K25" i="13"/>
  <c r="K22" i="13"/>
  <c r="K20" i="13"/>
  <c r="K18" i="13"/>
  <c r="K16" i="13"/>
  <c r="K15" i="13"/>
  <c r="K14" i="13"/>
  <c r="K13" i="13"/>
  <c r="K12" i="13"/>
  <c r="K10" i="13"/>
  <c r="K9" i="13"/>
  <c r="K8" i="13"/>
  <c r="I75" i="13"/>
  <c r="I48" i="13"/>
  <c r="I47" i="13"/>
  <c r="I46" i="13"/>
  <c r="I43" i="13"/>
  <c r="I42" i="13"/>
  <c r="I41" i="13"/>
  <c r="I40" i="13"/>
  <c r="I39" i="13"/>
  <c r="I38" i="13"/>
  <c r="I37" i="13"/>
  <c r="I36" i="13"/>
  <c r="I34" i="13"/>
  <c r="I33" i="13"/>
  <c r="I30" i="13"/>
  <c r="I27" i="13"/>
  <c r="I25" i="13"/>
  <c r="I22" i="13"/>
  <c r="I20" i="13"/>
  <c r="I18" i="13"/>
  <c r="I16" i="13"/>
  <c r="I15" i="13"/>
  <c r="I14" i="13"/>
  <c r="I13" i="13"/>
  <c r="I12" i="13"/>
  <c r="I10" i="13"/>
  <c r="I9" i="13"/>
  <c r="F75" i="13" l="1"/>
  <c r="E75" i="13"/>
  <c r="E77" i="13" s="1"/>
  <c r="E68" i="13"/>
  <c r="K32" i="13"/>
  <c r="I32" i="13"/>
  <c r="K29" i="13"/>
  <c r="I29" i="13"/>
  <c r="K28" i="13"/>
  <c r="I28" i="13"/>
  <c r="K26" i="13"/>
  <c r="I26" i="13"/>
  <c r="F18" i="13"/>
  <c r="F16" i="13"/>
  <c r="K68" i="13" l="1"/>
  <c r="I68" i="13"/>
  <c r="F77" i="13"/>
  <c r="K77" i="13" l="1"/>
  <c r="K79" i="13" s="1"/>
  <c r="I77" i="13"/>
  <c r="I79" i="13" s="1"/>
  <c r="I81" i="13" l="1"/>
  <c r="I83" i="13"/>
  <c r="K81" i="13"/>
  <c r="K83" i="13"/>
</calcChain>
</file>

<file path=xl/comments1.xml><?xml version="1.0" encoding="utf-8"?>
<comments xmlns="http://schemas.openxmlformats.org/spreadsheetml/2006/main">
  <authors>
    <author>Lang</author>
  </authors>
  <commentList>
    <comment ref="F29" authorId="0">
      <text>
        <r>
          <rPr>
            <b/>
            <sz val="8"/>
            <color indexed="81"/>
            <rFont val="Tahoma"/>
            <family val="2"/>
          </rPr>
          <t>Lang:</t>
        </r>
        <r>
          <rPr>
            <sz val="8"/>
            <color indexed="81"/>
            <rFont val="Tahoma"/>
            <family val="2"/>
          </rPr>
          <t xml:space="preserve">
Werte 2010 lt. Statistik Austria</t>
        </r>
      </text>
    </comment>
  </commentList>
</comments>
</file>

<file path=xl/sharedStrings.xml><?xml version="1.0" encoding="utf-8"?>
<sst xmlns="http://schemas.openxmlformats.org/spreadsheetml/2006/main" count="170" uniqueCount="125">
  <si>
    <t xml:space="preserve"> </t>
  </si>
  <si>
    <t>Sozialversicherung</t>
  </si>
  <si>
    <t>Dienstgeberbeitrag</t>
  </si>
  <si>
    <t>Kommunalsteuer</t>
  </si>
  <si>
    <t>Mitarbeitervorsorgekasse</t>
  </si>
  <si>
    <t>Wochen/Monat</t>
  </si>
  <si>
    <t>Gesamtkosten</t>
  </si>
  <si>
    <t>Ermittlung der Lohnkosten</t>
  </si>
  <si>
    <t>Arbeitstage</t>
  </si>
  <si>
    <t>Jahrestage</t>
  </si>
  <si>
    <t>abzüglich Wochenendtage</t>
  </si>
  <si>
    <t>abzüglich gesetzliche Feiertage</t>
  </si>
  <si>
    <t>Arbeitstage pro Jahr</t>
  </si>
  <si>
    <t>abzüglich Urlaubstage</t>
  </si>
  <si>
    <t>Produktivarbeitstage</t>
  </si>
  <si>
    <t>Arbeitsstunden</t>
  </si>
  <si>
    <t>Arbeitsstunden pro Tag</t>
  </si>
  <si>
    <t>Gemeinkostenstunden</t>
  </si>
  <si>
    <t>Fortbildung</t>
  </si>
  <si>
    <t>Ausflüge/Veranstaltungen</t>
  </si>
  <si>
    <t>Allgemeine Büroarbeiten</t>
  </si>
  <si>
    <t>Qualitätsmanagement</t>
  </si>
  <si>
    <t>Produktivarbeitsstunden</t>
  </si>
  <si>
    <t>Produktivarbeitsstunden pro Jahr</t>
  </si>
  <si>
    <t>Stundenkosten</t>
  </si>
  <si>
    <t>sonst. Verwaltungsarbeiten</t>
  </si>
  <si>
    <t>Sachkosten</t>
  </si>
  <si>
    <t>abhängig von der Betriebsgröße</t>
  </si>
  <si>
    <t>Versicherung/Beiträge</t>
  </si>
  <si>
    <t>KFZ-Kosten</t>
  </si>
  <si>
    <t>Werbe- und Reisekosten</t>
  </si>
  <si>
    <t>Reparaturen/Instandhaltung</t>
  </si>
  <si>
    <t>Abschreibung</t>
  </si>
  <si>
    <t>Sachkosten Bürobetrieb (inkl. Lohnkosten)</t>
  </si>
  <si>
    <t>Weiterbildung/Seminare</t>
  </si>
  <si>
    <t>Sonstige Kosten/Verschiedenes</t>
  </si>
  <si>
    <t>Repräsentation, Aquisition</t>
  </si>
  <si>
    <t>Leistung Dritter (Steuerberatung etc.)</t>
  </si>
  <si>
    <t>anteiliger Untemehmerbedarf</t>
  </si>
  <si>
    <t>abhängig vonbetr. Kalkulation</t>
  </si>
  <si>
    <t>Wagnis/Gewinn</t>
  </si>
  <si>
    <t>Kalk. Zinsen Honorarvorfinanzierung</t>
  </si>
  <si>
    <t>Zuschläge</t>
  </si>
  <si>
    <t>Bruttogehalt</t>
  </si>
  <si>
    <t>(unproduktive Stunden)</t>
  </si>
  <si>
    <t>Arbeitsstunden pro Jahr</t>
  </si>
  <si>
    <t>Arbeitsstunden pro Monat</t>
  </si>
  <si>
    <t>Produktivarbeitsstunden pro Monat</t>
  </si>
  <si>
    <t>Stundenanteil Gemeinkosten pro Jahr</t>
  </si>
  <si>
    <t>Stundenanteil Gemeinkosten pro Monat</t>
  </si>
  <si>
    <t>Kosten pro Produktivstunde ohne Zuschläge</t>
  </si>
  <si>
    <t>Ermittlung Sachkosten und Zuschläge</t>
  </si>
  <si>
    <t>Summe Bürokostenanteil pro Monat</t>
  </si>
  <si>
    <t>Summe Zuschläge pro Monat</t>
  </si>
  <si>
    <t xml:space="preserve">Bürokostenanteil + Zuschlag Summe </t>
  </si>
  <si>
    <t>Monatsgehalt nach Kollektiv</t>
  </si>
  <si>
    <t>Monatsgehalt nach Überzahlung</t>
  </si>
  <si>
    <t>Sonderzahlungen</t>
  </si>
  <si>
    <t xml:space="preserve"> (13. und 14. Gehalt)</t>
  </si>
  <si>
    <t>13. und 14. Gehalt Summe</t>
  </si>
  <si>
    <t>abzüglich Krankenstandstage</t>
  </si>
  <si>
    <t>EDV und Telefon</t>
  </si>
  <si>
    <t>BG 6/18</t>
  </si>
  <si>
    <t>Notwendiger Umsatz je Mitarbeiter und Monat zuzüglich Mehrwertsteuer</t>
  </si>
  <si>
    <t>Notwendiger Umsatz je Mitarbeiter und Jahr zuzüglich Mehrwertsteuer</t>
  </si>
  <si>
    <t>BG 6/3</t>
  </si>
  <si>
    <t>Beispielkalkulation: Verrechnungsstundensatz Leistungskategorie A2</t>
  </si>
  <si>
    <t xml:space="preserve">anteilig in % </t>
  </si>
  <si>
    <t>in Tagen</t>
  </si>
  <si>
    <t>Mitarbeit Akquisition</t>
  </si>
  <si>
    <t>A</t>
  </si>
  <si>
    <t>C</t>
  </si>
  <si>
    <t>B</t>
  </si>
  <si>
    <t>B2 / A3</t>
  </si>
  <si>
    <t>B3 / A4</t>
  </si>
  <si>
    <t>B2 * A6</t>
  </si>
  <si>
    <t>B2 * A7</t>
  </si>
  <si>
    <t>B2 * A8</t>
  </si>
  <si>
    <t>B2 * A9</t>
  </si>
  <si>
    <t>B2 * A10</t>
  </si>
  <si>
    <t>B2 * A 11</t>
  </si>
  <si>
    <t>(B2 + B11) * 2</t>
  </si>
  <si>
    <t xml:space="preserve"> A15*2</t>
  </si>
  <si>
    <t>B17-B18-B19</t>
  </si>
  <si>
    <t>B20*21</t>
  </si>
  <si>
    <t>B22/12</t>
  </si>
  <si>
    <t>B22-B31</t>
  </si>
  <si>
    <t>B23-B32</t>
  </si>
  <si>
    <t>B13/B34</t>
  </si>
  <si>
    <t>B35*A49</t>
  </si>
  <si>
    <t>B35*A53</t>
  </si>
  <si>
    <t>B35*A54</t>
  </si>
  <si>
    <t>B35+B54</t>
  </si>
  <si>
    <t>B55*B33</t>
  </si>
  <si>
    <t>B55*B34</t>
  </si>
  <si>
    <t>Legende:</t>
  </si>
  <si>
    <t>Lohnnebenkosten Summe</t>
  </si>
  <si>
    <t>SUMME(24:30)</t>
  </si>
  <si>
    <t>es entfallen Unfallversicherungs- und Wohnbauförderungsbeitrag (-0,94%)</t>
  </si>
  <si>
    <t>beispielhaft</t>
  </si>
  <si>
    <t>€</t>
  </si>
  <si>
    <r>
      <rPr>
        <b/>
        <sz val="9"/>
        <color theme="1"/>
        <rFont val="Arial"/>
        <family val="2"/>
      </rPr>
      <t xml:space="preserve"> Leistungskategorie A: </t>
    </r>
    <r>
      <rPr>
        <sz val="9"/>
        <color theme="1"/>
        <rFont val="Arial"/>
        <family val="2"/>
      </rPr>
      <t xml:space="preserve">
 Konzeptive und strategische Aufgaben - Senior Experts; Expertentätigkeit, die von   
 Ziviltechnikern erbracht wird, wie Projektleitung, Projektsteuerung, Analytik, Konzeption, 
 Gestaltung, Konstruktion, allgemeine, strategische, ökonomische, ökologische Beratung, 
 Leitung örtl. Bauaufsichten, Vertretung des Auftraggebers und dgl. </t>
    </r>
  </si>
  <si>
    <t xml:space="preserve">Miete, Raumkosten </t>
  </si>
  <si>
    <t>Stundenlohn (Stunden/Woche)</t>
  </si>
  <si>
    <t>im Monat (Aufteilung auf 12 Monate)</t>
  </si>
  <si>
    <r>
      <t xml:space="preserve"> nach  
 Algemeinen  
 Regelungen: 
 Stundensatz 
 </t>
    </r>
    <r>
      <rPr>
        <b/>
        <sz val="10"/>
        <color theme="1"/>
        <rFont val="Arial"/>
        <family val="2"/>
      </rPr>
      <t>120-200 Euro</t>
    </r>
  </si>
  <si>
    <t xml:space="preserve"> durch den Anwender einzusetzend</t>
  </si>
  <si>
    <t>55  Verrechnungsstundensatz zuzüglich Mehrwertsteuer</t>
  </si>
  <si>
    <r>
      <t xml:space="preserve">nach Kollektivvertrag 01.01.2013: 
</t>
    </r>
    <r>
      <rPr>
        <sz val="10"/>
        <color theme="1"/>
        <rFont val="Arial"/>
        <family val="2"/>
      </rPr>
      <t>Beschäftigungsgruppe 6 im Jahr 3 bis 
Beschäftigungsgruppe 6 im Jahr 18</t>
    </r>
  </si>
  <si>
    <t>Formelwerte</t>
  </si>
  <si>
    <t>B1 * (1+A2)</t>
  </si>
  <si>
    <t>B14-B15-B16</t>
  </si>
  <si>
    <t>A32*B23</t>
  </si>
  <si>
    <t>((B2+B10)*12+B12)/12</t>
  </si>
  <si>
    <t>A24*B21</t>
  </si>
  <si>
    <t>A25*B21</t>
  </si>
  <si>
    <t>A26*B21</t>
  </si>
  <si>
    <t>A27*B21</t>
  </si>
  <si>
    <t>A28*B21</t>
  </si>
  <si>
    <t>A29*B21</t>
  </si>
  <si>
    <t>A30*B21</t>
  </si>
  <si>
    <t>Interne Informationen</t>
  </si>
  <si>
    <t>auf Basis Kollektivvertrag 01.01.2013</t>
  </si>
  <si>
    <t xml:space="preserve">Version 5      08.10.2014      </t>
  </si>
  <si>
    <t>Rücklagenbildung/Honorarausfälle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</si>
</sst>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0"/>
      <color theme="1" tint="0.499984740745262"/>
      <name val="Arial"/>
      <family val="2"/>
    </font>
    <font>
      <sz val="11"/>
      <color theme="1" tint="0.499984740745262"/>
      <name val="Arial"/>
      <family val="2"/>
    </font>
    <font>
      <b/>
      <sz val="10"/>
      <color theme="1" tint="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30046"/>
        <bgColor indexed="64"/>
      </patternFill>
    </fill>
    <fill>
      <patternFill patternType="solid">
        <fgColor rgb="FFDAEFC3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theme="0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thick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n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hair">
        <color theme="0" tint="-0.24994659260841701"/>
      </top>
      <bottom/>
      <diagonal/>
    </border>
    <border>
      <left/>
      <right style="thin">
        <color auto="1"/>
      </right>
      <top style="hair">
        <color theme="0" tint="-0.24994659260841701"/>
      </top>
      <bottom/>
      <diagonal/>
    </border>
    <border>
      <left style="thin">
        <color indexed="64"/>
      </left>
      <right/>
      <top style="hair">
        <color theme="0" tint="-0.24994659260841701"/>
      </top>
      <bottom/>
      <diagonal/>
    </border>
    <border>
      <left/>
      <right style="thick">
        <color indexed="64"/>
      </right>
      <top style="hair">
        <color theme="0" tint="-0.24994659260841701"/>
      </top>
      <bottom/>
      <diagonal/>
    </border>
    <border>
      <left/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/>
      <bottom style="hair">
        <color theme="0" tint="-0.24994659260841701"/>
      </bottom>
      <diagonal/>
    </border>
    <border>
      <left style="thick">
        <color indexed="64"/>
      </left>
      <right/>
      <top/>
      <bottom style="hair">
        <color theme="0" tint="-0.24994659260841701"/>
      </bottom>
      <diagonal/>
    </border>
    <border>
      <left/>
      <right style="thin">
        <color auto="1"/>
      </right>
      <top/>
      <bottom style="hair">
        <color theme="0" tint="-0.24994659260841701"/>
      </bottom>
      <diagonal/>
    </border>
    <border>
      <left style="thin">
        <color indexed="64"/>
      </left>
      <right/>
      <top/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/>
      <diagonal/>
    </border>
    <border>
      <left style="hair">
        <color auto="1"/>
      </left>
      <right style="hair">
        <color auto="1"/>
      </right>
      <top/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n">
        <color auto="1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 style="hair">
        <color theme="0" tint="-0.24994659260841701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8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" fillId="0" borderId="12" xfId="0" applyNumberFormat="1" applyFont="1" applyBorder="1" applyAlignment="1">
      <alignment vertical="center"/>
    </xf>
    <xf numFmtId="4" fontId="1" fillId="0" borderId="17" xfId="0" applyNumberFormat="1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9" fontId="1" fillId="0" borderId="2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1" fillId="0" borderId="24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0" xfId="0" applyFont="1"/>
    <xf numFmtId="0" fontId="8" fillId="2" borderId="2" xfId="0" applyFont="1" applyFill="1" applyBorder="1"/>
    <xf numFmtId="0" fontId="3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0" fontId="1" fillId="0" borderId="18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9" fontId="9" fillId="0" borderId="18" xfId="0" applyNumberFormat="1" applyFont="1" applyBorder="1" applyAlignment="1">
      <alignment horizontal="center" vertical="center"/>
    </xf>
    <xf numFmtId="9" fontId="1" fillId="0" borderId="18" xfId="0" applyNumberFormat="1" applyFont="1" applyBorder="1" applyAlignment="1">
      <alignment horizontal="center" vertical="center"/>
    </xf>
    <xf numFmtId="9" fontId="1" fillId="0" borderId="1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0" fontId="1" fillId="0" borderId="19" xfId="0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9" fontId="3" fillId="0" borderId="14" xfId="0" applyNumberFormat="1" applyFont="1" applyBorder="1" applyAlignment="1">
      <alignment horizontal="center" vertical="center"/>
    </xf>
    <xf numFmtId="9" fontId="1" fillId="0" borderId="21" xfId="0" applyNumberFormat="1" applyFont="1" applyBorder="1" applyAlignment="1">
      <alignment horizontal="center" vertical="center"/>
    </xf>
    <xf numFmtId="4" fontId="3" fillId="0" borderId="16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2" borderId="27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/>
    </xf>
    <xf numFmtId="0" fontId="1" fillId="2" borderId="22" xfId="0" applyFont="1" applyFill="1" applyBorder="1" applyAlignment="1">
      <alignment horizontal="center" vertical="center"/>
    </xf>
    <xf numFmtId="4" fontId="3" fillId="2" borderId="17" xfId="0" applyNumberFormat="1" applyFont="1" applyFill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0" borderId="32" xfId="0" applyFont="1" applyBorder="1" applyAlignment="1">
      <alignment horizontal="center" vertical="center"/>
    </xf>
    <xf numFmtId="4" fontId="1" fillId="0" borderId="23" xfId="0" applyNumberFormat="1" applyFont="1" applyBorder="1" applyAlignment="1">
      <alignment vertical="center"/>
    </xf>
    <xf numFmtId="4" fontId="3" fillId="0" borderId="23" xfId="0" applyNumberFormat="1" applyFont="1" applyBorder="1" applyAlignment="1">
      <alignment vertical="center"/>
    </xf>
    <xf numFmtId="0" fontId="13" fillId="3" borderId="7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left" vertical="center"/>
    </xf>
    <xf numFmtId="4" fontId="13" fillId="3" borderId="31" xfId="0" applyNumberFormat="1" applyFont="1" applyFill="1" applyBorder="1" applyAlignment="1">
      <alignment vertical="center"/>
    </xf>
    <xf numFmtId="164" fontId="14" fillId="3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3" fillId="3" borderId="12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center" vertical="center"/>
    </xf>
    <xf numFmtId="4" fontId="13" fillId="3" borderId="0" xfId="0" applyNumberFormat="1" applyFont="1" applyFill="1" applyBorder="1" applyAlignment="1">
      <alignment vertical="center"/>
    </xf>
    <xf numFmtId="0" fontId="13" fillId="3" borderId="33" xfId="0" applyFont="1" applyFill="1" applyBorder="1" applyAlignment="1">
      <alignment vertical="center"/>
    </xf>
    <xf numFmtId="0" fontId="13" fillId="3" borderId="34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vertical="center"/>
    </xf>
    <xf numFmtId="0" fontId="13" fillId="3" borderId="36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4" fontId="1" fillId="0" borderId="38" xfId="0" applyNumberFormat="1" applyFont="1" applyBorder="1" applyAlignment="1">
      <alignment vertical="center"/>
    </xf>
    <xf numFmtId="0" fontId="1" fillId="0" borderId="37" xfId="0" applyFont="1" applyBorder="1" applyAlignment="1">
      <alignment horizontal="center" vertical="center"/>
    </xf>
    <xf numFmtId="10" fontId="1" fillId="0" borderId="37" xfId="0" applyNumberFormat="1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4" fontId="1" fillId="0" borderId="47" xfId="0" applyNumberFormat="1" applyFont="1" applyBorder="1" applyAlignment="1">
      <alignment vertical="center"/>
    </xf>
    <xf numFmtId="4" fontId="3" fillId="0" borderId="47" xfId="0" applyNumberFormat="1" applyFont="1" applyBorder="1" applyAlignment="1">
      <alignment vertical="center"/>
    </xf>
    <xf numFmtId="4" fontId="3" fillId="0" borderId="38" xfId="0" applyNumberFormat="1" applyFont="1" applyBorder="1" applyAlignment="1">
      <alignment vertical="center"/>
    </xf>
    <xf numFmtId="4" fontId="3" fillId="2" borderId="43" xfId="0" applyNumberFormat="1" applyFont="1" applyFill="1" applyBorder="1" applyAlignment="1">
      <alignment vertical="center"/>
    </xf>
    <xf numFmtId="4" fontId="3" fillId="2" borderId="45" xfId="0" applyNumberFormat="1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vertical="center"/>
    </xf>
    <xf numFmtId="9" fontId="1" fillId="0" borderId="37" xfId="0" applyNumberFormat="1" applyFont="1" applyBorder="1" applyAlignment="1">
      <alignment horizontal="center" vertical="center"/>
    </xf>
    <xf numFmtId="164" fontId="14" fillId="3" borderId="37" xfId="0" applyNumberFormat="1" applyFont="1" applyFill="1" applyBorder="1" applyAlignment="1">
      <alignment horizontal="center" vertical="center"/>
    </xf>
    <xf numFmtId="4" fontId="13" fillId="3" borderId="38" xfId="0" applyNumberFormat="1" applyFont="1" applyFill="1" applyBorder="1" applyAlignment="1">
      <alignment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4" fontId="3" fillId="2" borderId="12" xfId="0" applyNumberFormat="1" applyFont="1" applyFill="1" applyBorder="1" applyAlignment="1">
      <alignment vertical="center"/>
    </xf>
    <xf numFmtId="4" fontId="3" fillId="2" borderId="38" xfId="0" applyNumberFormat="1" applyFont="1" applyFill="1" applyBorder="1" applyAlignment="1">
      <alignment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13" fillId="3" borderId="37" xfId="0" applyFont="1" applyFill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9" fontId="9" fillId="0" borderId="37" xfId="0" applyNumberFormat="1" applyFont="1" applyBorder="1" applyAlignment="1">
      <alignment horizontal="center" vertical="center"/>
    </xf>
    <xf numFmtId="9" fontId="9" fillId="0" borderId="50" xfId="0" applyNumberFormat="1" applyFont="1" applyBorder="1" applyAlignment="1">
      <alignment horizontal="center" vertical="center"/>
    </xf>
    <xf numFmtId="9" fontId="9" fillId="0" borderId="22" xfId="0" applyNumberFormat="1" applyFont="1" applyBorder="1" applyAlignment="1">
      <alignment horizontal="center" vertical="center"/>
    </xf>
    <xf numFmtId="4" fontId="1" fillId="0" borderId="51" xfId="0" applyNumberFormat="1" applyFont="1" applyBorder="1" applyAlignment="1">
      <alignment vertical="center"/>
    </xf>
    <xf numFmtId="4" fontId="1" fillId="0" borderId="53" xfId="0" applyNumberFormat="1" applyFont="1" applyBorder="1" applyAlignment="1">
      <alignment vertical="center"/>
    </xf>
    <xf numFmtId="4" fontId="1" fillId="0" borderId="55" xfId="0" applyNumberFormat="1" applyFont="1" applyBorder="1" applyAlignment="1">
      <alignment vertical="center"/>
    </xf>
    <xf numFmtId="0" fontId="1" fillId="0" borderId="39" xfId="0" applyFont="1" applyFill="1" applyBorder="1" applyAlignment="1">
      <alignment horizontal="center" vertical="center"/>
    </xf>
    <xf numFmtId="4" fontId="3" fillId="0" borderId="40" xfId="0" applyNumberFormat="1" applyFont="1" applyFill="1" applyBorder="1" applyAlignment="1">
      <alignment vertical="center"/>
    </xf>
    <xf numFmtId="0" fontId="1" fillId="2" borderId="50" xfId="0" applyFont="1" applyFill="1" applyBorder="1" applyAlignment="1">
      <alignment horizontal="center" vertical="center"/>
    </xf>
    <xf numFmtId="4" fontId="3" fillId="2" borderId="51" xfId="0" applyNumberFormat="1" applyFont="1" applyFill="1" applyBorder="1" applyAlignment="1">
      <alignment vertical="center"/>
    </xf>
    <xf numFmtId="0" fontId="1" fillId="0" borderId="56" xfId="0" applyFont="1" applyBorder="1" applyAlignment="1">
      <alignment horizontal="center" vertical="center"/>
    </xf>
    <xf numFmtId="4" fontId="3" fillId="0" borderId="57" xfId="0" applyNumberFormat="1" applyFont="1" applyBorder="1" applyAlignment="1">
      <alignment vertical="center"/>
    </xf>
    <xf numFmtId="0" fontId="1" fillId="0" borderId="58" xfId="0" applyFont="1" applyBorder="1" applyAlignment="1">
      <alignment horizontal="center" vertical="center"/>
    </xf>
    <xf numFmtId="4" fontId="3" fillId="0" borderId="59" xfId="0" applyNumberFormat="1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" fontId="1" fillId="0" borderId="57" xfId="0" applyNumberFormat="1" applyFont="1" applyBorder="1" applyAlignment="1">
      <alignment vertical="center"/>
    </xf>
    <xf numFmtId="4" fontId="1" fillId="0" borderId="59" xfId="0" applyNumberFormat="1" applyFont="1" applyBorder="1" applyAlignment="1">
      <alignment vertical="center"/>
    </xf>
    <xf numFmtId="0" fontId="1" fillId="0" borderId="62" xfId="0" applyFont="1" applyBorder="1" applyAlignment="1">
      <alignment horizontal="center" vertical="center"/>
    </xf>
    <xf numFmtId="4" fontId="1" fillId="0" borderId="63" xfId="0" applyNumberFormat="1" applyFont="1" applyBorder="1" applyAlignment="1">
      <alignment vertical="center"/>
    </xf>
    <xf numFmtId="0" fontId="1" fillId="0" borderId="64" xfId="0" applyFont="1" applyBorder="1" applyAlignment="1">
      <alignment horizontal="center" vertical="center"/>
    </xf>
    <xf numFmtId="4" fontId="1" fillId="0" borderId="61" xfId="0" applyNumberFormat="1" applyFont="1" applyFill="1" applyBorder="1" applyAlignment="1">
      <alignment vertical="center"/>
    </xf>
    <xf numFmtId="0" fontId="9" fillId="0" borderId="56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4" fontId="1" fillId="0" borderId="61" xfId="0" applyNumberFormat="1" applyFont="1" applyBorder="1" applyAlignment="1">
      <alignment vertical="center"/>
    </xf>
    <xf numFmtId="9" fontId="1" fillId="0" borderId="25" xfId="0" applyNumberFormat="1" applyFont="1" applyBorder="1" applyAlignment="1">
      <alignment horizontal="center" vertical="center"/>
    </xf>
    <xf numFmtId="9" fontId="1" fillId="0" borderId="56" xfId="0" applyNumberFormat="1" applyFont="1" applyBorder="1" applyAlignment="1">
      <alignment horizontal="center" vertical="center"/>
    </xf>
    <xf numFmtId="9" fontId="1" fillId="0" borderId="58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9" fontId="3" fillId="0" borderId="26" xfId="0" applyNumberFormat="1" applyFont="1" applyBorder="1" applyAlignment="1">
      <alignment horizontal="center" vertical="center"/>
    </xf>
    <xf numFmtId="9" fontId="1" fillId="0" borderId="62" xfId="0" applyNumberFormat="1" applyFont="1" applyBorder="1" applyAlignment="1">
      <alignment horizontal="center" vertical="center"/>
    </xf>
    <xf numFmtId="4" fontId="3" fillId="0" borderId="63" xfId="0" applyNumberFormat="1" applyFont="1" applyBorder="1" applyAlignment="1">
      <alignment vertical="center"/>
    </xf>
    <xf numFmtId="9" fontId="1" fillId="0" borderId="64" xfId="0" applyNumberFormat="1" applyFont="1" applyBorder="1" applyAlignment="1">
      <alignment horizontal="center" vertical="center"/>
    </xf>
    <xf numFmtId="4" fontId="3" fillId="0" borderId="61" xfId="0" applyNumberFormat="1" applyFont="1" applyBorder="1" applyAlignment="1">
      <alignment vertical="center"/>
    </xf>
    <xf numFmtId="4" fontId="1" fillId="0" borderId="65" xfId="0" applyNumberFormat="1" applyFont="1" applyBorder="1" applyAlignment="1">
      <alignment vertical="center"/>
    </xf>
    <xf numFmtId="4" fontId="1" fillId="0" borderId="66" xfId="0" applyNumberFormat="1" applyFont="1" applyBorder="1" applyAlignment="1">
      <alignment vertical="center"/>
    </xf>
    <xf numFmtId="0" fontId="6" fillId="0" borderId="68" xfId="0" applyFont="1" applyBorder="1" applyAlignment="1">
      <alignment horizontal="center" vertical="center"/>
    </xf>
    <xf numFmtId="9" fontId="3" fillId="0" borderId="70" xfId="0" applyNumberFormat="1" applyFont="1" applyBorder="1" applyAlignment="1">
      <alignment horizontal="center" vertical="center"/>
    </xf>
    <xf numFmtId="9" fontId="1" fillId="0" borderId="71" xfId="0" applyNumberFormat="1" applyFont="1" applyBorder="1" applyAlignment="1">
      <alignment horizontal="center" vertical="center"/>
    </xf>
    <xf numFmtId="9" fontId="3" fillId="0" borderId="72" xfId="0" applyNumberFormat="1" applyFont="1" applyBorder="1" applyAlignment="1">
      <alignment horizontal="center" vertical="center"/>
    </xf>
    <xf numFmtId="10" fontId="3" fillId="0" borderId="69" xfId="0" applyNumberFormat="1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3" fillId="2" borderId="73" xfId="0" applyFont="1" applyFill="1" applyBorder="1" applyAlignment="1">
      <alignment horizontal="center" vertical="center"/>
    </xf>
    <xf numFmtId="0" fontId="3" fillId="2" borderId="74" xfId="0" applyFont="1" applyFill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1" fillId="0" borderId="75" xfId="0" applyFont="1" applyBorder="1" applyAlignment="1">
      <alignment horizontal="center" vertical="center"/>
    </xf>
    <xf numFmtId="10" fontId="1" fillId="0" borderId="69" xfId="0" applyNumberFormat="1" applyFont="1" applyBorder="1" applyAlignment="1">
      <alignment horizontal="center" vertical="center"/>
    </xf>
    <xf numFmtId="10" fontId="1" fillId="0" borderId="67" xfId="0" applyNumberFormat="1" applyFont="1" applyBorder="1" applyAlignment="1">
      <alignment horizontal="center" vertical="center"/>
    </xf>
    <xf numFmtId="0" fontId="3" fillId="0" borderId="73" xfId="0" applyFont="1" applyFill="1" applyBorder="1" applyAlignment="1">
      <alignment horizontal="center" vertical="center"/>
    </xf>
    <xf numFmtId="0" fontId="13" fillId="3" borderId="76" xfId="0" applyFont="1" applyFill="1" applyBorder="1" applyAlignment="1">
      <alignment horizontal="center" vertical="center"/>
    </xf>
    <xf numFmtId="9" fontId="1" fillId="0" borderId="48" xfId="0" applyNumberFormat="1" applyFont="1" applyBorder="1" applyAlignment="1">
      <alignment horizontal="center" vertical="center"/>
    </xf>
    <xf numFmtId="4" fontId="3" fillId="0" borderId="49" xfId="0" applyNumberFormat="1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9" fontId="1" fillId="0" borderId="56" xfId="0" applyNumberFormat="1" applyFont="1" applyFill="1" applyBorder="1" applyAlignment="1">
      <alignment horizontal="center" vertical="center"/>
    </xf>
    <xf numFmtId="9" fontId="1" fillId="0" borderId="58" xfId="0" applyNumberFormat="1" applyFont="1" applyFill="1" applyBorder="1" applyAlignment="1">
      <alignment horizontal="center" vertical="center"/>
    </xf>
    <xf numFmtId="0" fontId="1" fillId="0" borderId="77" xfId="0" applyFont="1" applyBorder="1" applyAlignment="1">
      <alignment vertical="center"/>
    </xf>
    <xf numFmtId="10" fontId="1" fillId="0" borderId="71" xfId="0" applyNumberFormat="1" applyFont="1" applyBorder="1" applyAlignment="1">
      <alignment horizontal="center" vertical="center"/>
    </xf>
    <xf numFmtId="0" fontId="6" fillId="0" borderId="78" xfId="0" applyFont="1" applyBorder="1" applyAlignment="1">
      <alignment vertical="center"/>
    </xf>
    <xf numFmtId="0" fontId="1" fillId="0" borderId="78" xfId="0" applyFont="1" applyBorder="1" applyAlignment="1">
      <alignment vertical="center"/>
    </xf>
    <xf numFmtId="10" fontId="1" fillId="0" borderId="79" xfId="0" applyNumberFormat="1" applyFont="1" applyBorder="1" applyAlignment="1">
      <alignment horizontal="center" vertical="center"/>
    </xf>
    <xf numFmtId="10" fontId="1" fillId="0" borderId="80" xfId="0" applyNumberFormat="1" applyFont="1" applyBorder="1" applyAlignment="1">
      <alignment horizontal="center" vertical="center"/>
    </xf>
    <xf numFmtId="4" fontId="1" fillId="0" borderId="81" xfId="0" applyNumberFormat="1" applyFont="1" applyBorder="1" applyAlignment="1">
      <alignment vertical="center"/>
    </xf>
    <xf numFmtId="10" fontId="1" fillId="0" borderId="82" xfId="0" applyNumberFormat="1" applyFont="1" applyBorder="1" applyAlignment="1">
      <alignment horizontal="center" vertical="center"/>
    </xf>
    <xf numFmtId="4" fontId="1" fillId="0" borderId="83" xfId="0" applyNumberFormat="1" applyFont="1" applyBorder="1" applyAlignment="1">
      <alignment vertical="center"/>
    </xf>
    <xf numFmtId="9" fontId="3" fillId="0" borderId="0" xfId="0" applyNumberFormat="1" applyFont="1" applyBorder="1" applyAlignment="1">
      <alignment horizontal="center" vertical="center"/>
    </xf>
    <xf numFmtId="9" fontId="1" fillId="0" borderId="41" xfId="0" applyNumberFormat="1" applyFont="1" applyBorder="1" applyAlignment="1">
      <alignment horizontal="center" vertical="center"/>
    </xf>
    <xf numFmtId="9" fontId="1" fillId="0" borderId="20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67" xfId="0" applyFont="1" applyFill="1" applyBorder="1" applyAlignment="1">
      <alignment horizontal="center" vertical="center"/>
    </xf>
    <xf numFmtId="4" fontId="1" fillId="2" borderId="18" xfId="0" applyNumberFormat="1" applyFont="1" applyFill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1" fillId="2" borderId="44" xfId="0" applyNumberFormat="1" applyFont="1" applyFill="1" applyBorder="1" applyAlignment="1">
      <alignment horizontal="center" vertical="center"/>
    </xf>
    <xf numFmtId="9" fontId="1" fillId="4" borderId="71" xfId="0" applyNumberFormat="1" applyFont="1" applyFill="1" applyBorder="1" applyAlignment="1" applyProtection="1">
      <alignment horizontal="center" vertical="center"/>
      <protection locked="0"/>
    </xf>
    <xf numFmtId="0" fontId="1" fillId="4" borderId="69" xfId="0" applyFont="1" applyFill="1" applyBorder="1" applyAlignment="1" applyProtection="1">
      <alignment horizontal="center" vertical="center"/>
      <protection locked="0"/>
    </xf>
    <xf numFmtId="0" fontId="1" fillId="4" borderId="72" xfId="0" applyFont="1" applyFill="1" applyBorder="1" applyAlignment="1" applyProtection="1">
      <alignment horizontal="center" vertical="center"/>
      <protection locked="0"/>
    </xf>
    <xf numFmtId="9" fontId="1" fillId="4" borderId="67" xfId="0" applyNumberFormat="1" applyFont="1" applyFill="1" applyBorder="1" applyAlignment="1" applyProtection="1">
      <alignment horizontal="center" vertical="center"/>
      <protection locked="0"/>
    </xf>
    <xf numFmtId="9" fontId="1" fillId="4" borderId="69" xfId="0" applyNumberFormat="1" applyFont="1" applyFill="1" applyBorder="1" applyAlignment="1" applyProtection="1">
      <alignment horizontal="center" vertical="center"/>
      <protection locked="0"/>
    </xf>
    <xf numFmtId="9" fontId="1" fillId="4" borderId="75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center" vertical="center"/>
    </xf>
    <xf numFmtId="9" fontId="16" fillId="0" borderId="25" xfId="0" applyNumberFormat="1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10" fontId="16" fillId="0" borderId="24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10" fontId="16" fillId="0" borderId="78" xfId="0" applyNumberFormat="1" applyFont="1" applyBorder="1" applyAlignment="1">
      <alignment horizontal="center" vertical="center"/>
    </xf>
    <xf numFmtId="10" fontId="16" fillId="0" borderId="0" xfId="0" applyNumberFormat="1" applyFont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9" fontId="16" fillId="0" borderId="14" xfId="0" applyNumberFormat="1" applyFont="1" applyBorder="1" applyAlignment="1">
      <alignment horizontal="center" vertical="center"/>
    </xf>
    <xf numFmtId="9" fontId="16" fillId="0" borderId="13" xfId="0" applyNumberFormat="1" applyFont="1" applyBorder="1" applyAlignment="1">
      <alignment horizontal="center" vertical="center"/>
    </xf>
    <xf numFmtId="9" fontId="16" fillId="0" borderId="0" xfId="0" applyNumberFormat="1" applyFont="1" applyBorder="1" applyAlignment="1">
      <alignment horizontal="center" vertical="center"/>
    </xf>
    <xf numFmtId="9" fontId="16" fillId="0" borderId="24" xfId="0" applyNumberFormat="1" applyFont="1" applyBorder="1" applyAlignment="1">
      <alignment horizontal="center" vertical="center"/>
    </xf>
    <xf numFmtId="9" fontId="16" fillId="0" borderId="25" xfId="0" applyNumberFormat="1" applyFont="1" applyBorder="1" applyAlignment="1">
      <alignment horizontal="center" vertical="center"/>
    </xf>
    <xf numFmtId="9" fontId="16" fillId="0" borderId="26" xfId="0" applyNumberFormat="1" applyFont="1" applyBorder="1" applyAlignment="1">
      <alignment horizontal="center" vertical="center"/>
    </xf>
    <xf numFmtId="164" fontId="16" fillId="3" borderId="0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17" fillId="0" borderId="0" xfId="0" applyFont="1"/>
    <xf numFmtId="0" fontId="8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A3004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8</xdr:col>
      <xdr:colOff>655572</xdr:colOff>
      <xdr:row>1</xdr:row>
      <xdr:rowOff>152400</xdr:rowOff>
    </xdr:from>
    <xdr:to>
      <xdr:col>12</xdr:col>
      <xdr:colOff>16569</xdr:colOff>
      <xdr:row>4</xdr:row>
      <xdr:rowOff>133350</xdr:rowOff>
    </xdr:to>
    <xdr:sp macro="" textlink="">
      <xdr:nvSpPr>
        <xdr:cNvPr id="3" name="Textfeld 2"/>
        <xdr:cNvSpPr txBox="1"/>
      </xdr:nvSpPr>
      <xdr:spPr>
        <a:xfrm>
          <a:off x="9323322" y="857250"/>
          <a:ext cx="1713672" cy="147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A2</a:t>
          </a:r>
        </a:p>
      </xdr:txBody>
    </xdr:sp>
    <xdr:clientData/>
  </xdr:twoCellAnchor>
  <xdr:twoCellAnchor>
    <xdr:from>
      <xdr:col>8</xdr:col>
      <xdr:colOff>625927</xdr:colOff>
      <xdr:row>2</xdr:row>
      <xdr:rowOff>503464</xdr:rowOff>
    </xdr:from>
    <xdr:to>
      <xdr:col>11</xdr:col>
      <xdr:colOff>13606</xdr:colOff>
      <xdr:row>2</xdr:row>
      <xdr:rowOff>1047750</xdr:rowOff>
    </xdr:to>
    <xdr:sp macro="" textlink="">
      <xdr:nvSpPr>
        <xdr:cNvPr id="4" name="Textfeld 3"/>
        <xdr:cNvSpPr txBox="1"/>
      </xdr:nvSpPr>
      <xdr:spPr>
        <a:xfrm>
          <a:off x="9293677" y="1510393"/>
          <a:ext cx="1551215" cy="5442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2013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B1:Q87"/>
  <sheetViews>
    <sheetView showGridLines="0" tabSelected="1" view="pageBreakPreview" topLeftCell="A31" zoomScale="70" zoomScaleNormal="85" zoomScaleSheetLayoutView="70" zoomScalePageLayoutView="70" workbookViewId="0">
      <selection activeCell="F58" sqref="F58"/>
    </sheetView>
  </sheetViews>
  <sheetFormatPr baseColWidth="10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3" customWidth="1"/>
    <col min="8" max="8" width="5.42578125" style="33" customWidth="1"/>
    <col min="9" max="9" width="13.7109375" style="1" customWidth="1"/>
    <col min="10" max="10" width="5.42578125" style="33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3" t="s">
        <v>66</v>
      </c>
      <c r="C2" s="14"/>
      <c r="D2" s="15"/>
      <c r="E2" s="15"/>
      <c r="F2" s="15"/>
      <c r="G2" s="34"/>
      <c r="H2" s="34"/>
      <c r="I2" s="15"/>
      <c r="J2" s="34"/>
      <c r="K2" s="16"/>
    </row>
    <row r="3" spans="2:11" ht="87" customHeight="1" x14ac:dyDescent="0.2">
      <c r="B3" s="225" t="s">
        <v>101</v>
      </c>
      <c r="C3" s="226"/>
      <c r="D3" s="226"/>
      <c r="E3" s="70" t="s">
        <v>105</v>
      </c>
      <c r="F3" s="227" t="s">
        <v>108</v>
      </c>
      <c r="G3" s="228"/>
      <c r="H3" s="228"/>
      <c r="I3" s="228"/>
      <c r="J3" s="228"/>
      <c r="K3" s="229"/>
    </row>
    <row r="4" spans="2:11" ht="7.5" customHeight="1" thickBot="1" x14ac:dyDescent="0.25">
      <c r="B4" s="66"/>
      <c r="C4" s="67"/>
      <c r="D4" s="67"/>
      <c r="E4" s="68"/>
      <c r="F4" s="68"/>
      <c r="G4" s="68"/>
      <c r="H4" s="68"/>
      <c r="I4" s="68"/>
      <c r="J4" s="68"/>
      <c r="K4" s="69"/>
    </row>
    <row r="5" spans="2:11" s="80" customFormat="1" ht="18" customHeight="1" thickTop="1" x14ac:dyDescent="0.25">
      <c r="B5" s="75" t="s">
        <v>7</v>
      </c>
      <c r="C5" s="76"/>
      <c r="D5" s="76"/>
      <c r="E5" s="76"/>
      <c r="F5" s="76"/>
      <c r="G5" s="76"/>
      <c r="H5" s="84"/>
      <c r="I5" s="85" t="s">
        <v>65</v>
      </c>
      <c r="J5" s="86"/>
      <c r="K5" s="87" t="s">
        <v>62</v>
      </c>
    </row>
    <row r="6" spans="2:11" s="2" customFormat="1" ht="15" customHeight="1" x14ac:dyDescent="0.25">
      <c r="B6" s="3"/>
      <c r="C6" s="4"/>
      <c r="D6" s="4"/>
      <c r="E6" s="4"/>
      <c r="F6" s="163" t="s">
        <v>70</v>
      </c>
      <c r="G6" s="200" t="s">
        <v>109</v>
      </c>
      <c r="H6" s="88"/>
      <c r="I6" s="65" t="s">
        <v>72</v>
      </c>
      <c r="J6" s="35"/>
      <c r="K6" s="89" t="s">
        <v>71</v>
      </c>
    </row>
    <row r="7" spans="2:11" s="2" customFormat="1" ht="15" x14ac:dyDescent="0.25">
      <c r="B7" s="57" t="s">
        <v>43</v>
      </c>
      <c r="C7" s="5">
        <v>1</v>
      </c>
      <c r="D7" s="4" t="s">
        <v>55</v>
      </c>
      <c r="E7" s="4"/>
      <c r="F7" s="164"/>
      <c r="G7" s="202"/>
      <c r="H7" s="90" t="s">
        <v>100</v>
      </c>
      <c r="I7" s="20">
        <v>3481</v>
      </c>
      <c r="J7" s="36" t="s">
        <v>100</v>
      </c>
      <c r="K7" s="149">
        <v>4357</v>
      </c>
    </row>
    <row r="8" spans="2:11" s="2" customFormat="1" ht="15" x14ac:dyDescent="0.25">
      <c r="B8" s="57" t="s">
        <v>0</v>
      </c>
      <c r="C8" s="5">
        <v>2</v>
      </c>
      <c r="D8" s="171" t="s">
        <v>56</v>
      </c>
      <c r="E8" s="171"/>
      <c r="F8" s="194">
        <v>0.3</v>
      </c>
      <c r="G8" s="201" t="s">
        <v>110</v>
      </c>
      <c r="H8" s="172" t="s">
        <v>100</v>
      </c>
      <c r="I8" s="125">
        <f>ROUND(I7*(1+F8),2)</f>
        <v>4525.3</v>
      </c>
      <c r="J8" s="173" t="s">
        <v>100</v>
      </c>
      <c r="K8" s="127">
        <f>ROUND(K7*(1+F8),2)</f>
        <v>5664.1</v>
      </c>
    </row>
    <row r="9" spans="2:11" s="2" customFormat="1" x14ac:dyDescent="0.25">
      <c r="B9" s="174"/>
      <c r="C9" s="38">
        <v>3</v>
      </c>
      <c r="D9" s="18" t="s">
        <v>5</v>
      </c>
      <c r="E9" s="18"/>
      <c r="F9" s="164">
        <v>4.33</v>
      </c>
      <c r="G9" s="202" t="s">
        <v>73</v>
      </c>
      <c r="H9" s="90" t="s">
        <v>100</v>
      </c>
      <c r="I9" s="20">
        <f>ROUND(I8/F9,2)</f>
        <v>1045.0999999999999</v>
      </c>
      <c r="J9" s="36" t="s">
        <v>100</v>
      </c>
      <c r="K9" s="149">
        <f>ROUND(K8/F9,2)</f>
        <v>1308.1099999999999</v>
      </c>
    </row>
    <row r="10" spans="2:11" s="2" customFormat="1" x14ac:dyDescent="0.25">
      <c r="B10" s="3" t="s">
        <v>0</v>
      </c>
      <c r="C10" s="5">
        <v>4</v>
      </c>
      <c r="D10" s="28" t="s">
        <v>103</v>
      </c>
      <c r="E10" s="28"/>
      <c r="F10" s="161">
        <v>40</v>
      </c>
      <c r="G10" s="203" t="s">
        <v>74</v>
      </c>
      <c r="H10" s="94" t="s">
        <v>100</v>
      </c>
      <c r="I10" s="73">
        <f>ROUND(I9/F10,2)</f>
        <v>26.13</v>
      </c>
      <c r="J10" s="72" t="s">
        <v>100</v>
      </c>
      <c r="K10" s="95">
        <f>ROUND(K9/F10,2)</f>
        <v>32.700000000000003</v>
      </c>
    </row>
    <row r="11" spans="2:11" s="2" customFormat="1" x14ac:dyDescent="0.25">
      <c r="B11" s="3" t="s">
        <v>0</v>
      </c>
      <c r="C11" s="5">
        <v>5</v>
      </c>
      <c r="D11" s="28"/>
      <c r="E11" s="28"/>
      <c r="F11" s="161"/>
      <c r="G11" s="203"/>
      <c r="H11" s="94"/>
      <c r="I11" s="73"/>
      <c r="J11" s="72"/>
      <c r="K11" s="95"/>
    </row>
    <row r="12" spans="2:11" s="2" customFormat="1" x14ac:dyDescent="0.25">
      <c r="B12" s="3" t="s">
        <v>0</v>
      </c>
      <c r="C12" s="5">
        <v>6</v>
      </c>
      <c r="D12" s="28" t="s">
        <v>1</v>
      </c>
      <c r="E12" s="28"/>
      <c r="F12" s="165">
        <v>0.21829999999999999</v>
      </c>
      <c r="G12" s="204" t="s">
        <v>75</v>
      </c>
      <c r="H12" s="94" t="s">
        <v>100</v>
      </c>
      <c r="I12" s="73">
        <f>ROUND($I$8*F12,2)</f>
        <v>987.87</v>
      </c>
      <c r="J12" s="72" t="s">
        <v>100</v>
      </c>
      <c r="K12" s="95">
        <f>ROUND($K$8*F12,2)</f>
        <v>1236.47</v>
      </c>
    </row>
    <row r="13" spans="2:11" s="2" customFormat="1" x14ac:dyDescent="0.25">
      <c r="B13" s="3" t="s">
        <v>0</v>
      </c>
      <c r="C13" s="5">
        <v>7</v>
      </c>
      <c r="D13" s="28" t="s">
        <v>2</v>
      </c>
      <c r="E13" s="28"/>
      <c r="F13" s="165">
        <v>4.4999999999999998E-2</v>
      </c>
      <c r="G13" s="204" t="s">
        <v>76</v>
      </c>
      <c r="H13" s="94" t="s">
        <v>100</v>
      </c>
      <c r="I13" s="73">
        <f>ROUND($I$8*F13,2)</f>
        <v>203.64</v>
      </c>
      <c r="J13" s="72" t="s">
        <v>100</v>
      </c>
      <c r="K13" s="95">
        <f>ROUND($K$8*F13,2)</f>
        <v>254.88</v>
      </c>
    </row>
    <row r="14" spans="2:11" s="2" customFormat="1" x14ac:dyDescent="0.25">
      <c r="B14" s="3"/>
      <c r="C14" s="5">
        <v>8</v>
      </c>
      <c r="D14" s="28" t="s">
        <v>3</v>
      </c>
      <c r="E14" s="28"/>
      <c r="F14" s="165">
        <v>0.03</v>
      </c>
      <c r="G14" s="204" t="s">
        <v>77</v>
      </c>
      <c r="H14" s="94" t="s">
        <v>100</v>
      </c>
      <c r="I14" s="73">
        <f>ROUND($I$8*F14,2)</f>
        <v>135.76</v>
      </c>
      <c r="J14" s="72" t="s">
        <v>100</v>
      </c>
      <c r="K14" s="95">
        <f>ROUND($K$8*F14,2)</f>
        <v>169.92</v>
      </c>
    </row>
    <row r="15" spans="2:11" s="2" customFormat="1" x14ac:dyDescent="0.25">
      <c r="B15" s="3"/>
      <c r="C15" s="5">
        <v>9</v>
      </c>
      <c r="D15" s="28" t="s">
        <v>4</v>
      </c>
      <c r="E15" s="28"/>
      <c r="F15" s="165">
        <v>1.5299999999999999E-2</v>
      </c>
      <c r="G15" s="204" t="s">
        <v>78</v>
      </c>
      <c r="H15" s="94" t="s">
        <v>100</v>
      </c>
      <c r="I15" s="73">
        <f>ROUND($I$8*F15,2)</f>
        <v>69.239999999999995</v>
      </c>
      <c r="J15" s="72" t="s">
        <v>100</v>
      </c>
      <c r="K15" s="95">
        <f>ROUND($K$8*F15,2)</f>
        <v>86.66</v>
      </c>
    </row>
    <row r="16" spans="2:11" s="2" customFormat="1" x14ac:dyDescent="0.25">
      <c r="B16" s="3"/>
      <c r="C16" s="5">
        <v>10</v>
      </c>
      <c r="D16" s="31" t="s">
        <v>96</v>
      </c>
      <c r="E16" s="31"/>
      <c r="F16" s="175">
        <f>SUM(F12:F15)</f>
        <v>0.30859999999999999</v>
      </c>
      <c r="G16" s="205" t="s">
        <v>79</v>
      </c>
      <c r="H16" s="124" t="s">
        <v>100</v>
      </c>
      <c r="I16" s="131">
        <f>ROUND($I$8*F16,2)</f>
        <v>1396.51</v>
      </c>
      <c r="J16" s="126" t="s">
        <v>100</v>
      </c>
      <c r="K16" s="132">
        <f>ROUND($K$8*F16,2)</f>
        <v>1747.94</v>
      </c>
    </row>
    <row r="17" spans="2:11" s="2" customFormat="1" x14ac:dyDescent="0.25">
      <c r="B17" s="174" t="s">
        <v>57</v>
      </c>
      <c r="C17" s="18"/>
      <c r="D17" s="176" t="s">
        <v>98</v>
      </c>
      <c r="E17" s="177"/>
      <c r="F17" s="178"/>
      <c r="G17" s="206"/>
      <c r="H17" s="179"/>
      <c r="I17" s="180"/>
      <c r="J17" s="181"/>
      <c r="K17" s="182"/>
    </row>
    <row r="18" spans="2:11" s="2" customFormat="1" x14ac:dyDescent="0.25">
      <c r="B18" s="23" t="s">
        <v>58</v>
      </c>
      <c r="C18" s="5">
        <v>11</v>
      </c>
      <c r="D18" s="28" t="s">
        <v>96</v>
      </c>
      <c r="E18" s="28"/>
      <c r="F18" s="165">
        <f>F16-0.94%</f>
        <v>0.29919999999999997</v>
      </c>
      <c r="G18" s="204" t="s">
        <v>80</v>
      </c>
      <c r="H18" s="94" t="s">
        <v>100</v>
      </c>
      <c r="I18" s="73">
        <f>ROUND($I$8*F18,2)</f>
        <v>1353.97</v>
      </c>
      <c r="J18" s="72" t="s">
        <v>100</v>
      </c>
      <c r="K18" s="95">
        <f>ROUND($K$8*F18,2)</f>
        <v>1694.7</v>
      </c>
    </row>
    <row r="19" spans="2:11" s="2" customFormat="1" ht="6" customHeight="1" x14ac:dyDescent="0.25">
      <c r="B19" s="3"/>
      <c r="C19" s="4"/>
      <c r="D19" s="4"/>
      <c r="E19" s="4"/>
      <c r="F19" s="166"/>
      <c r="G19" s="207"/>
      <c r="H19" s="93"/>
      <c r="I19" s="19"/>
      <c r="J19" s="39"/>
      <c r="K19" s="91"/>
    </row>
    <row r="20" spans="2:11" s="2" customFormat="1" ht="15.75" thickBot="1" x14ac:dyDescent="0.3">
      <c r="B20" s="46" t="s">
        <v>0</v>
      </c>
      <c r="C20" s="47">
        <v>12</v>
      </c>
      <c r="D20" s="48" t="s">
        <v>59</v>
      </c>
      <c r="E20" s="49"/>
      <c r="F20" s="167"/>
      <c r="G20" s="208" t="s">
        <v>81</v>
      </c>
      <c r="H20" s="120" t="s">
        <v>100</v>
      </c>
      <c r="I20" s="51">
        <f>ROUND((I8+I18)*2,2)</f>
        <v>11758.54</v>
      </c>
      <c r="J20" s="50" t="s">
        <v>100</v>
      </c>
      <c r="K20" s="121">
        <f>ROUND((K8+K18)*2,2)</f>
        <v>14717.6</v>
      </c>
    </row>
    <row r="21" spans="2:11" s="2" customFormat="1" ht="12.75" customHeight="1" thickBot="1" x14ac:dyDescent="0.3">
      <c r="B21" s="3"/>
      <c r="C21" s="4"/>
      <c r="D21" s="44"/>
      <c r="E21" s="44"/>
      <c r="F21" s="45"/>
      <c r="G21" s="209"/>
      <c r="H21" s="92"/>
      <c r="I21" s="56"/>
      <c r="J21" s="5"/>
      <c r="K21" s="150"/>
    </row>
    <row r="22" spans="2:11" s="2" customFormat="1" ht="18" customHeight="1" x14ac:dyDescent="0.25">
      <c r="B22" s="59" t="s">
        <v>6</v>
      </c>
      <c r="C22" s="60">
        <v>13</v>
      </c>
      <c r="D22" s="61" t="s">
        <v>104</v>
      </c>
      <c r="E22" s="62"/>
      <c r="F22" s="160"/>
      <c r="G22" s="210" t="s">
        <v>113</v>
      </c>
      <c r="H22" s="122"/>
      <c r="I22" s="64">
        <f>ROUND(((I8+I16)*12+I20)/12,2)</f>
        <v>6901.69</v>
      </c>
      <c r="J22" s="63"/>
      <c r="K22" s="123">
        <f>ROUND(((K8+K16)*12+K20)/12,2)</f>
        <v>8638.51</v>
      </c>
    </row>
    <row r="23" spans="2:11" s="2" customFormat="1" ht="6" customHeight="1" x14ac:dyDescent="0.25">
      <c r="B23" s="3"/>
      <c r="C23" s="5"/>
      <c r="D23" s="4"/>
      <c r="E23" s="4"/>
      <c r="F23" s="158"/>
      <c r="G23" s="200"/>
      <c r="H23" s="92"/>
      <c r="I23" s="19"/>
      <c r="J23" s="37"/>
      <c r="K23" s="91"/>
    </row>
    <row r="24" spans="2:11" s="2" customFormat="1" x14ac:dyDescent="0.25">
      <c r="B24" s="3" t="s">
        <v>8</v>
      </c>
      <c r="C24" s="5">
        <v>14</v>
      </c>
      <c r="D24" s="4" t="s">
        <v>9</v>
      </c>
      <c r="E24" s="4"/>
      <c r="F24" s="158">
        <v>365</v>
      </c>
      <c r="G24" s="200"/>
      <c r="H24" s="92"/>
      <c r="I24" s="19">
        <v>365</v>
      </c>
      <c r="J24" s="37"/>
      <c r="K24" s="91">
        <v>365</v>
      </c>
    </row>
    <row r="25" spans="2:11" s="2" customFormat="1" x14ac:dyDescent="0.25">
      <c r="B25" s="3"/>
      <c r="C25" s="5">
        <v>15</v>
      </c>
      <c r="D25" s="28" t="s">
        <v>10</v>
      </c>
      <c r="E25" s="28"/>
      <c r="F25" s="161">
        <v>52</v>
      </c>
      <c r="G25" s="203" t="s">
        <v>82</v>
      </c>
      <c r="H25" s="94"/>
      <c r="I25" s="73">
        <f>ROUND(F25*2,2)</f>
        <v>104</v>
      </c>
      <c r="J25" s="72"/>
      <c r="K25" s="95">
        <f>ROUND(F25*2,2)</f>
        <v>104</v>
      </c>
    </row>
    <row r="26" spans="2:11" s="2" customFormat="1" x14ac:dyDescent="0.25">
      <c r="B26" s="3"/>
      <c r="C26" s="5">
        <v>16</v>
      </c>
      <c r="D26" s="28" t="s">
        <v>11</v>
      </c>
      <c r="E26" s="28"/>
      <c r="F26" s="195">
        <v>13</v>
      </c>
      <c r="G26" s="203"/>
      <c r="H26" s="94"/>
      <c r="I26" s="73">
        <f>F26</f>
        <v>13</v>
      </c>
      <c r="J26" s="72"/>
      <c r="K26" s="95">
        <f>F26</f>
        <v>13</v>
      </c>
    </row>
    <row r="27" spans="2:11" s="2" customFormat="1" ht="15" x14ac:dyDescent="0.25">
      <c r="B27" s="3"/>
      <c r="C27" s="5">
        <v>17</v>
      </c>
      <c r="D27" s="29" t="s">
        <v>12</v>
      </c>
      <c r="E27" s="29"/>
      <c r="F27" s="162"/>
      <c r="G27" s="203" t="s">
        <v>111</v>
      </c>
      <c r="H27" s="94"/>
      <c r="I27" s="74">
        <f>ROUND(I24-I25-I26,2)</f>
        <v>248</v>
      </c>
      <c r="J27" s="72"/>
      <c r="K27" s="96">
        <f>ROUND(K24-K25-K26,2)</f>
        <v>248</v>
      </c>
    </row>
    <row r="28" spans="2:11" s="2" customFormat="1" x14ac:dyDescent="0.25">
      <c r="B28" s="3"/>
      <c r="C28" s="5">
        <v>18</v>
      </c>
      <c r="D28" s="28" t="s">
        <v>13</v>
      </c>
      <c r="E28" s="28"/>
      <c r="F28" s="195">
        <v>25</v>
      </c>
      <c r="G28" s="203"/>
      <c r="H28" s="94"/>
      <c r="I28" s="73">
        <f>F28</f>
        <v>25</v>
      </c>
      <c r="J28" s="72"/>
      <c r="K28" s="95">
        <f>F28</f>
        <v>25</v>
      </c>
    </row>
    <row r="29" spans="2:11" s="2" customFormat="1" x14ac:dyDescent="0.25">
      <c r="B29" s="3"/>
      <c r="C29" s="5">
        <v>19</v>
      </c>
      <c r="D29" s="28" t="s">
        <v>60</v>
      </c>
      <c r="E29" s="28"/>
      <c r="F29" s="161">
        <v>13</v>
      </c>
      <c r="G29" s="203"/>
      <c r="H29" s="94"/>
      <c r="I29" s="73">
        <f>F29</f>
        <v>13</v>
      </c>
      <c r="J29" s="72"/>
      <c r="K29" s="95">
        <f>F29</f>
        <v>13</v>
      </c>
    </row>
    <row r="30" spans="2:11" s="2" customFormat="1" ht="15" x14ac:dyDescent="0.25">
      <c r="B30" s="3"/>
      <c r="C30" s="5">
        <v>20</v>
      </c>
      <c r="D30" s="29" t="s">
        <v>14</v>
      </c>
      <c r="E30" s="29"/>
      <c r="F30" s="162"/>
      <c r="G30" s="203" t="s">
        <v>83</v>
      </c>
      <c r="H30" s="94"/>
      <c r="I30" s="74">
        <f>ROUND(I27-I28-I29,2)</f>
        <v>210</v>
      </c>
      <c r="J30" s="72"/>
      <c r="K30" s="96">
        <f>ROUND(K27-K28-K29,2)</f>
        <v>210</v>
      </c>
    </row>
    <row r="31" spans="2:11" s="2" customFormat="1" ht="9" customHeight="1" x14ac:dyDescent="0.25">
      <c r="B31" s="3"/>
      <c r="C31" s="4"/>
      <c r="D31" s="31"/>
      <c r="E31" s="31"/>
      <c r="F31" s="156"/>
      <c r="G31" s="205"/>
      <c r="H31" s="124"/>
      <c r="I31" s="131"/>
      <c r="J31" s="126"/>
      <c r="K31" s="132"/>
    </row>
    <row r="32" spans="2:11" s="2" customFormat="1" x14ac:dyDescent="0.25">
      <c r="B32" s="3" t="s">
        <v>15</v>
      </c>
      <c r="C32" s="5">
        <v>21</v>
      </c>
      <c r="D32" s="32" t="s">
        <v>16</v>
      </c>
      <c r="E32" s="32"/>
      <c r="F32" s="196">
        <v>8</v>
      </c>
      <c r="G32" s="211"/>
      <c r="H32" s="133"/>
      <c r="I32" s="134">
        <f>F32</f>
        <v>8</v>
      </c>
      <c r="J32" s="135"/>
      <c r="K32" s="136">
        <f>F32</f>
        <v>8</v>
      </c>
    </row>
    <row r="33" spans="2:11" s="2" customFormat="1" x14ac:dyDescent="0.25">
      <c r="B33" s="3"/>
      <c r="C33" s="5">
        <v>22</v>
      </c>
      <c r="D33" s="28" t="s">
        <v>45</v>
      </c>
      <c r="E33" s="28"/>
      <c r="F33" s="161"/>
      <c r="G33" s="203" t="s">
        <v>84</v>
      </c>
      <c r="H33" s="94"/>
      <c r="I33" s="73">
        <f>ROUND(I30*I32,2)</f>
        <v>1680</v>
      </c>
      <c r="J33" s="72"/>
      <c r="K33" s="95">
        <f>ROUND(K30*K32,2)</f>
        <v>1680</v>
      </c>
    </row>
    <row r="34" spans="2:11" s="2" customFormat="1" ht="15.75" thickBot="1" x14ac:dyDescent="0.3">
      <c r="B34" s="3"/>
      <c r="C34" s="5">
        <v>23</v>
      </c>
      <c r="D34" s="28" t="s">
        <v>46</v>
      </c>
      <c r="E34" s="31"/>
      <c r="F34" s="156"/>
      <c r="G34" s="205" t="s">
        <v>85</v>
      </c>
      <c r="H34" s="124"/>
      <c r="I34" s="125">
        <f>ROUND(I33/12,2)</f>
        <v>140</v>
      </c>
      <c r="J34" s="126"/>
      <c r="K34" s="127">
        <f>ROUND(K30/K24*30.4167*8,2)</f>
        <v>140</v>
      </c>
    </row>
    <row r="35" spans="2:11" s="2" customFormat="1" ht="12.75" customHeight="1" thickBot="1" x14ac:dyDescent="0.3">
      <c r="B35" s="3"/>
      <c r="C35" s="5"/>
      <c r="D35" s="31"/>
      <c r="E35" s="12" t="s">
        <v>99</v>
      </c>
      <c r="F35" s="151" t="s">
        <v>68</v>
      </c>
      <c r="G35" s="212"/>
      <c r="H35" s="128"/>
      <c r="I35" s="118"/>
      <c r="J35" s="129"/>
      <c r="K35" s="119"/>
    </row>
    <row r="36" spans="2:11" s="2" customFormat="1" x14ac:dyDescent="0.25">
      <c r="B36" s="3" t="s">
        <v>17</v>
      </c>
      <c r="C36" s="5">
        <v>24</v>
      </c>
      <c r="D36" s="32" t="s">
        <v>69</v>
      </c>
      <c r="E36" s="130">
        <v>20</v>
      </c>
      <c r="F36" s="196">
        <v>12</v>
      </c>
      <c r="G36" s="204" t="s">
        <v>114</v>
      </c>
      <c r="H36" s="94"/>
      <c r="I36" s="73">
        <f t="shared" ref="I36:I42" si="0">ROUND(F36*$I$32,2)</f>
        <v>96</v>
      </c>
      <c r="J36" s="72"/>
      <c r="K36" s="95">
        <f t="shared" ref="K36:K41" si="1">ROUND(F36*$K$32,2)</f>
        <v>96</v>
      </c>
    </row>
    <row r="37" spans="2:11" s="2" customFormat="1" x14ac:dyDescent="0.25">
      <c r="B37" s="17" t="s">
        <v>44</v>
      </c>
      <c r="C37" s="5">
        <v>25</v>
      </c>
      <c r="D37" s="28" t="s">
        <v>18</v>
      </c>
      <c r="E37" s="30">
        <v>2</v>
      </c>
      <c r="F37" s="195">
        <v>2</v>
      </c>
      <c r="G37" s="204" t="s">
        <v>115</v>
      </c>
      <c r="H37" s="94"/>
      <c r="I37" s="73">
        <f t="shared" si="0"/>
        <v>16</v>
      </c>
      <c r="J37" s="72"/>
      <c r="K37" s="95">
        <f t="shared" si="1"/>
        <v>16</v>
      </c>
    </row>
    <row r="38" spans="2:11" s="2" customFormat="1" x14ac:dyDescent="0.25">
      <c r="B38" s="3"/>
      <c r="C38" s="5">
        <v>26</v>
      </c>
      <c r="D38" s="28" t="s">
        <v>19</v>
      </c>
      <c r="E38" s="30">
        <v>4</v>
      </c>
      <c r="F38" s="195">
        <v>2</v>
      </c>
      <c r="G38" s="204" t="s">
        <v>116</v>
      </c>
      <c r="H38" s="94"/>
      <c r="I38" s="73">
        <f t="shared" si="0"/>
        <v>16</v>
      </c>
      <c r="J38" s="72"/>
      <c r="K38" s="95">
        <f t="shared" si="1"/>
        <v>16</v>
      </c>
    </row>
    <row r="39" spans="2:11" s="2" customFormat="1" x14ac:dyDescent="0.25">
      <c r="B39" s="3"/>
      <c r="C39" s="5">
        <v>27</v>
      </c>
      <c r="D39" s="28" t="s">
        <v>20</v>
      </c>
      <c r="E39" s="30">
        <v>20</v>
      </c>
      <c r="F39" s="195">
        <v>12</v>
      </c>
      <c r="G39" s="204" t="s">
        <v>117</v>
      </c>
      <c r="H39" s="94"/>
      <c r="I39" s="73">
        <f t="shared" si="0"/>
        <v>96</v>
      </c>
      <c r="J39" s="72"/>
      <c r="K39" s="95">
        <f t="shared" si="1"/>
        <v>96</v>
      </c>
    </row>
    <row r="40" spans="2:11" s="2" customFormat="1" x14ac:dyDescent="0.25">
      <c r="B40" s="3"/>
      <c r="C40" s="5">
        <v>28</v>
      </c>
      <c r="D40" s="28" t="s">
        <v>121</v>
      </c>
      <c r="E40" s="30">
        <v>5</v>
      </c>
      <c r="F40" s="195">
        <v>3</v>
      </c>
      <c r="G40" s="204" t="s">
        <v>118</v>
      </c>
      <c r="H40" s="94"/>
      <c r="I40" s="73">
        <f t="shared" si="0"/>
        <v>24</v>
      </c>
      <c r="J40" s="72"/>
      <c r="K40" s="95">
        <f t="shared" si="1"/>
        <v>24</v>
      </c>
    </row>
    <row r="41" spans="2:11" s="2" customFormat="1" x14ac:dyDescent="0.25">
      <c r="B41" s="3"/>
      <c r="C41" s="5">
        <v>29</v>
      </c>
      <c r="D41" s="28" t="s">
        <v>21</v>
      </c>
      <c r="E41" s="30">
        <v>10</v>
      </c>
      <c r="F41" s="195">
        <v>5</v>
      </c>
      <c r="G41" s="204" t="s">
        <v>119</v>
      </c>
      <c r="H41" s="94"/>
      <c r="I41" s="73">
        <f t="shared" si="0"/>
        <v>40</v>
      </c>
      <c r="J41" s="72"/>
      <c r="K41" s="95">
        <f t="shared" si="1"/>
        <v>40</v>
      </c>
    </row>
    <row r="42" spans="2:11" s="2" customFormat="1" x14ac:dyDescent="0.25">
      <c r="B42" s="3"/>
      <c r="C42" s="5">
        <v>30</v>
      </c>
      <c r="D42" s="28" t="s">
        <v>25</v>
      </c>
      <c r="E42" s="30">
        <v>30</v>
      </c>
      <c r="F42" s="195">
        <v>20</v>
      </c>
      <c r="G42" s="204" t="s">
        <v>120</v>
      </c>
      <c r="H42" s="94"/>
      <c r="I42" s="73">
        <f t="shared" si="0"/>
        <v>160</v>
      </c>
      <c r="J42" s="72"/>
      <c r="K42" s="95">
        <f>ROUND(42*$K$32,2)</f>
        <v>336</v>
      </c>
    </row>
    <row r="43" spans="2:11" s="2" customFormat="1" ht="15" x14ac:dyDescent="0.25">
      <c r="B43" s="3"/>
      <c r="C43" s="5">
        <v>31</v>
      </c>
      <c r="D43" s="28" t="s">
        <v>48</v>
      </c>
      <c r="E43" s="28"/>
      <c r="F43" s="155">
        <f>I43/I33</f>
        <v>0.26666666666666666</v>
      </c>
      <c r="G43" s="204" t="s">
        <v>97</v>
      </c>
      <c r="H43" s="94"/>
      <c r="I43" s="73">
        <f>ROUND(SUM(I36:I42),2)</f>
        <v>448</v>
      </c>
      <c r="J43" s="72"/>
      <c r="K43" s="95">
        <f>ROUND(SUM(K36:K42),2)</f>
        <v>624</v>
      </c>
    </row>
    <row r="44" spans="2:11" s="2" customFormat="1" ht="15" x14ac:dyDescent="0.25">
      <c r="B44" s="3"/>
      <c r="C44" s="5">
        <v>32</v>
      </c>
      <c r="D44" s="28" t="s">
        <v>49</v>
      </c>
      <c r="E44" s="28"/>
      <c r="F44" s="155">
        <f>F43</f>
        <v>0.26666666666666666</v>
      </c>
      <c r="G44" s="204" t="s">
        <v>112</v>
      </c>
      <c r="H44" s="94"/>
      <c r="I44" s="74">
        <f>ROUND(F44*I34,2)</f>
        <v>37.33</v>
      </c>
      <c r="J44" s="72"/>
      <c r="K44" s="96">
        <f>ROUND(F44*K34,2)</f>
        <v>37.33</v>
      </c>
    </row>
    <row r="45" spans="2:11" s="2" customFormat="1" x14ac:dyDescent="0.25">
      <c r="B45" s="3"/>
      <c r="C45" s="4"/>
      <c r="D45" s="31"/>
      <c r="E45" s="31"/>
      <c r="F45" s="156"/>
      <c r="G45" s="205"/>
      <c r="H45" s="137"/>
      <c r="I45" s="131"/>
      <c r="J45" s="138"/>
      <c r="K45" s="132"/>
    </row>
    <row r="46" spans="2:11" s="2" customFormat="1" x14ac:dyDescent="0.25">
      <c r="B46" s="3" t="s">
        <v>22</v>
      </c>
      <c r="C46" s="5">
        <v>33</v>
      </c>
      <c r="D46" s="32" t="s">
        <v>23</v>
      </c>
      <c r="E46" s="32"/>
      <c r="F46" s="157"/>
      <c r="G46" s="211" t="s">
        <v>86</v>
      </c>
      <c r="H46" s="133"/>
      <c r="I46" s="134">
        <f>ROUND(I33-I43,2)</f>
        <v>1232</v>
      </c>
      <c r="J46" s="135"/>
      <c r="K46" s="139">
        <f>ROUND(K33-K43,2)</f>
        <v>1056</v>
      </c>
    </row>
    <row r="47" spans="2:11" s="2" customFormat="1" ht="14.25" customHeight="1" x14ac:dyDescent="0.25">
      <c r="B47" s="3" t="s">
        <v>0</v>
      </c>
      <c r="C47" s="5">
        <v>34</v>
      </c>
      <c r="D47" s="4" t="s">
        <v>47</v>
      </c>
      <c r="E47" s="4"/>
      <c r="F47" s="158"/>
      <c r="G47" s="200" t="s">
        <v>87</v>
      </c>
      <c r="H47" s="92"/>
      <c r="I47" s="21">
        <f>ROUND(I34-I44,2)</f>
        <v>102.67</v>
      </c>
      <c r="J47" s="37"/>
      <c r="K47" s="97">
        <f>ROUND(K34-K44,2)</f>
        <v>102.67</v>
      </c>
    </row>
    <row r="48" spans="2:11" s="2" customFormat="1" ht="18.75" customHeight="1" x14ac:dyDescent="0.25">
      <c r="B48" s="186" t="s">
        <v>24</v>
      </c>
      <c r="C48" s="187">
        <v>35</v>
      </c>
      <c r="D48" s="188" t="s">
        <v>50</v>
      </c>
      <c r="E48" s="189"/>
      <c r="F48" s="190"/>
      <c r="G48" s="213" t="s">
        <v>88</v>
      </c>
      <c r="H48" s="109" t="s">
        <v>100</v>
      </c>
      <c r="I48" s="107">
        <f>ROUND(I22/I47,2)</f>
        <v>67.22</v>
      </c>
      <c r="J48" s="110" t="s">
        <v>100</v>
      </c>
      <c r="K48" s="108">
        <f>ROUND(K22/K47,2)</f>
        <v>84.14</v>
      </c>
    </row>
    <row r="49" spans="2:14" s="2" customFormat="1" ht="6" customHeight="1" x14ac:dyDescent="0.25">
      <c r="B49" s="3"/>
      <c r="C49" s="4"/>
      <c r="D49" s="4"/>
      <c r="E49" s="4"/>
      <c r="F49" s="5"/>
      <c r="G49" s="200"/>
      <c r="H49" s="111"/>
      <c r="I49" s="56"/>
      <c r="J49" s="40"/>
      <c r="K49" s="91"/>
    </row>
    <row r="50" spans="2:14" s="2" customFormat="1" ht="6.75" customHeight="1" x14ac:dyDescent="0.25">
      <c r="B50" s="3"/>
      <c r="C50" s="4"/>
      <c r="D50" s="4"/>
      <c r="E50" s="4"/>
      <c r="F50" s="5"/>
      <c r="G50" s="200"/>
      <c r="H50" s="111"/>
      <c r="I50" s="56"/>
      <c r="J50" s="40"/>
      <c r="K50" s="91"/>
    </row>
    <row r="51" spans="2:14" s="80" customFormat="1" ht="16.5" customHeight="1" x14ac:dyDescent="0.25">
      <c r="B51" s="75" t="s">
        <v>51</v>
      </c>
      <c r="C51" s="81"/>
      <c r="D51" s="76"/>
      <c r="E51" s="76"/>
      <c r="F51" s="82"/>
      <c r="G51" s="223"/>
      <c r="H51" s="112"/>
      <c r="I51" s="83"/>
      <c r="J51" s="82"/>
      <c r="K51" s="104"/>
    </row>
    <row r="52" spans="2:14" s="2" customFormat="1" ht="5.25" customHeight="1" x14ac:dyDescent="0.25">
      <c r="B52" s="3"/>
      <c r="C52" s="4"/>
      <c r="D52" s="4"/>
      <c r="E52" s="4"/>
      <c r="F52" s="5"/>
      <c r="G52" s="200"/>
      <c r="H52" s="111"/>
      <c r="I52" s="56"/>
      <c r="J52" s="40"/>
      <c r="K52" s="91"/>
    </row>
    <row r="53" spans="2:14" s="2" customFormat="1" ht="15.75" thickBot="1" x14ac:dyDescent="0.3">
      <c r="B53" s="57" t="s">
        <v>26</v>
      </c>
      <c r="C53" s="8"/>
      <c r="D53" s="8" t="s">
        <v>0</v>
      </c>
      <c r="E53" s="7"/>
      <c r="F53" s="58"/>
      <c r="G53" s="222"/>
      <c r="H53" s="113"/>
      <c r="I53" s="101" t="s">
        <v>0</v>
      </c>
      <c r="J53" s="100"/>
      <c r="K53" s="97" t="s">
        <v>0</v>
      </c>
    </row>
    <row r="54" spans="2:14" s="2" customFormat="1" ht="15" thickBot="1" x14ac:dyDescent="0.3">
      <c r="B54" s="9" t="s">
        <v>27</v>
      </c>
      <c r="C54" s="4"/>
      <c r="D54" s="6"/>
      <c r="E54" s="12" t="s">
        <v>99</v>
      </c>
      <c r="F54" s="151" t="s">
        <v>67</v>
      </c>
      <c r="G54" s="216"/>
      <c r="H54" s="115"/>
      <c r="I54" s="22"/>
      <c r="J54" s="116"/>
      <c r="K54" s="117"/>
    </row>
    <row r="55" spans="2:14" s="2" customFormat="1" x14ac:dyDescent="0.25">
      <c r="B55" s="3"/>
      <c r="C55" s="4">
        <v>36</v>
      </c>
      <c r="D55" s="4" t="s">
        <v>102</v>
      </c>
      <c r="E55" s="11">
        <v>7.0000000000000007E-2</v>
      </c>
      <c r="F55" s="197">
        <v>7.0000000000000007E-2</v>
      </c>
      <c r="G55" s="216"/>
      <c r="H55" s="102"/>
      <c r="I55" s="19"/>
      <c r="J55" s="42"/>
      <c r="K55" s="91"/>
      <c r="N55" s="10"/>
    </row>
    <row r="56" spans="2:14" s="2" customFormat="1" x14ac:dyDescent="0.25">
      <c r="B56" s="3"/>
      <c r="C56" s="4">
        <v>37</v>
      </c>
      <c r="D56" s="28" t="s">
        <v>33</v>
      </c>
      <c r="E56" s="24">
        <v>0.15</v>
      </c>
      <c r="F56" s="198">
        <v>0.15</v>
      </c>
      <c r="G56" s="217"/>
      <c r="H56" s="102"/>
      <c r="I56" s="19"/>
      <c r="J56" s="42"/>
      <c r="K56" s="91"/>
    </row>
    <row r="57" spans="2:14" s="2" customFormat="1" x14ac:dyDescent="0.25">
      <c r="B57" s="3"/>
      <c r="C57" s="4">
        <v>38</v>
      </c>
      <c r="D57" s="28" t="s">
        <v>28</v>
      </c>
      <c r="E57" s="24">
        <v>0.05</v>
      </c>
      <c r="F57" s="198">
        <v>0.05</v>
      </c>
      <c r="G57" s="217"/>
      <c r="H57" s="102"/>
      <c r="I57" s="19"/>
      <c r="J57" s="42"/>
      <c r="K57" s="91"/>
    </row>
    <row r="58" spans="2:14" s="2" customFormat="1" x14ac:dyDescent="0.25">
      <c r="B58" s="3"/>
      <c r="C58" s="4">
        <v>39</v>
      </c>
      <c r="D58" s="28" t="s">
        <v>29</v>
      </c>
      <c r="E58" s="24">
        <v>0.08</v>
      </c>
      <c r="F58" s="198">
        <v>0.08</v>
      </c>
      <c r="G58" s="217"/>
      <c r="H58" s="102"/>
      <c r="I58" s="19"/>
      <c r="J58" s="42"/>
      <c r="K58" s="91"/>
    </row>
    <row r="59" spans="2:14" s="2" customFormat="1" x14ac:dyDescent="0.25">
      <c r="B59" s="3"/>
      <c r="C59" s="4">
        <v>40</v>
      </c>
      <c r="D59" s="28" t="s">
        <v>30</v>
      </c>
      <c r="E59" s="24">
        <v>0.1</v>
      </c>
      <c r="F59" s="198">
        <v>0.1</v>
      </c>
      <c r="G59" s="217"/>
      <c r="H59" s="102"/>
      <c r="I59" s="19"/>
      <c r="J59" s="42"/>
      <c r="K59" s="91"/>
    </row>
    <row r="60" spans="2:14" s="2" customFormat="1" x14ac:dyDescent="0.25">
      <c r="B60" s="3"/>
      <c r="C60" s="4">
        <v>41</v>
      </c>
      <c r="D60" s="28" t="s">
        <v>61</v>
      </c>
      <c r="E60" s="24">
        <v>0.05</v>
      </c>
      <c r="F60" s="198">
        <v>0.05</v>
      </c>
      <c r="G60" s="217"/>
      <c r="H60" s="102"/>
      <c r="I60" s="19"/>
      <c r="J60" s="42"/>
      <c r="K60" s="91"/>
    </row>
    <row r="61" spans="2:14" s="2" customFormat="1" x14ac:dyDescent="0.25">
      <c r="B61" s="3"/>
      <c r="C61" s="4">
        <v>42</v>
      </c>
      <c r="D61" s="28" t="s">
        <v>31</v>
      </c>
      <c r="E61" s="24">
        <v>0.01</v>
      </c>
      <c r="F61" s="198">
        <v>0.01</v>
      </c>
      <c r="G61" s="217"/>
      <c r="H61" s="102"/>
      <c r="I61" s="19"/>
      <c r="J61" s="42"/>
      <c r="K61" s="91"/>
    </row>
    <row r="62" spans="2:14" s="2" customFormat="1" x14ac:dyDescent="0.25">
      <c r="B62" s="3"/>
      <c r="C62" s="4">
        <v>43</v>
      </c>
      <c r="D62" s="28" t="s">
        <v>34</v>
      </c>
      <c r="E62" s="24">
        <v>0.02</v>
      </c>
      <c r="F62" s="198">
        <v>0.02</v>
      </c>
      <c r="G62" s="217"/>
      <c r="H62" s="102"/>
      <c r="I62" s="19"/>
      <c r="J62" s="42"/>
      <c r="K62" s="91"/>
    </row>
    <row r="63" spans="2:14" s="2" customFormat="1" x14ac:dyDescent="0.25">
      <c r="B63" s="3"/>
      <c r="C63" s="4">
        <v>44</v>
      </c>
      <c r="D63" s="28" t="s">
        <v>35</v>
      </c>
      <c r="E63" s="24">
        <v>0.02</v>
      </c>
      <c r="F63" s="198">
        <v>0.02</v>
      </c>
      <c r="G63" s="217"/>
      <c r="H63" s="102"/>
      <c r="I63" s="19"/>
      <c r="J63" s="42"/>
      <c r="K63" s="91"/>
    </row>
    <row r="64" spans="2:14" s="2" customFormat="1" x14ac:dyDescent="0.25">
      <c r="B64" s="3"/>
      <c r="C64" s="4">
        <v>45</v>
      </c>
      <c r="D64" s="28" t="s">
        <v>36</v>
      </c>
      <c r="E64" s="24">
        <v>0.01</v>
      </c>
      <c r="F64" s="198">
        <v>0.01</v>
      </c>
      <c r="G64" s="217"/>
      <c r="H64" s="102"/>
      <c r="I64" s="19"/>
      <c r="J64" s="42"/>
      <c r="K64" s="91"/>
    </row>
    <row r="65" spans="2:17" s="2" customFormat="1" x14ac:dyDescent="0.25">
      <c r="B65" s="3"/>
      <c r="C65" s="4">
        <v>46</v>
      </c>
      <c r="D65" s="28" t="s">
        <v>32</v>
      </c>
      <c r="E65" s="24">
        <v>0.02</v>
      </c>
      <c r="F65" s="198">
        <v>0.02</v>
      </c>
      <c r="G65" s="217"/>
      <c r="H65" s="102"/>
      <c r="I65" s="19"/>
      <c r="J65" s="42"/>
      <c r="K65" s="91"/>
    </row>
    <row r="66" spans="2:17" s="2" customFormat="1" x14ac:dyDescent="0.25">
      <c r="B66" s="3"/>
      <c r="C66" s="4">
        <v>47</v>
      </c>
      <c r="D66" s="28" t="s">
        <v>37</v>
      </c>
      <c r="E66" s="24">
        <v>0.02</v>
      </c>
      <c r="F66" s="198">
        <v>0.02</v>
      </c>
      <c r="G66" s="217"/>
      <c r="H66" s="102"/>
      <c r="I66" s="19"/>
      <c r="J66" s="42"/>
      <c r="K66" s="91"/>
    </row>
    <row r="67" spans="2:17" s="2" customFormat="1" x14ac:dyDescent="0.25">
      <c r="B67" s="9" t="s">
        <v>39</v>
      </c>
      <c r="C67" s="4">
        <v>48</v>
      </c>
      <c r="D67" s="28" t="s">
        <v>38</v>
      </c>
      <c r="E67" s="24">
        <v>0.15</v>
      </c>
      <c r="F67" s="198">
        <v>0.15</v>
      </c>
      <c r="G67" s="217"/>
      <c r="H67" s="114"/>
      <c r="I67" s="19"/>
      <c r="J67" s="41"/>
      <c r="K67" s="91"/>
    </row>
    <row r="68" spans="2:17" s="2" customFormat="1" ht="15" x14ac:dyDescent="0.25">
      <c r="B68" s="3"/>
      <c r="C68" s="4">
        <v>49</v>
      </c>
      <c r="D68" s="52" t="s">
        <v>52</v>
      </c>
      <c r="E68" s="53">
        <f>SUM(E55:E67)</f>
        <v>0.75000000000000022</v>
      </c>
      <c r="F68" s="152">
        <f>SUM(F55:F67)</f>
        <v>0.75000000000000022</v>
      </c>
      <c r="G68" s="214" t="s">
        <v>89</v>
      </c>
      <c r="H68" s="169" t="s">
        <v>100</v>
      </c>
      <c r="I68" s="55">
        <f>ROUND(F68*I48,2)</f>
        <v>50.42</v>
      </c>
      <c r="J68" s="54"/>
      <c r="K68" s="170">
        <f>ROUND(F68*K48,2)</f>
        <v>63.11</v>
      </c>
    </row>
    <row r="69" spans="2:17" s="2" customFormat="1" ht="5.25" customHeight="1" x14ac:dyDescent="0.25">
      <c r="B69" s="3"/>
      <c r="C69" s="4"/>
      <c r="D69" s="18"/>
      <c r="E69" s="43"/>
      <c r="F69" s="43"/>
      <c r="G69" s="215"/>
      <c r="H69" s="102"/>
      <c r="I69" s="56"/>
      <c r="J69" s="11"/>
      <c r="K69" s="91"/>
    </row>
    <row r="70" spans="2:17" s="2" customFormat="1" ht="15" x14ac:dyDescent="0.25">
      <c r="B70" s="57" t="s">
        <v>42</v>
      </c>
      <c r="C70" s="8"/>
      <c r="D70" s="8" t="s">
        <v>0</v>
      </c>
      <c r="E70" s="183"/>
      <c r="F70" s="183"/>
      <c r="G70" s="216"/>
      <c r="H70" s="102"/>
      <c r="I70" s="101" t="s">
        <v>0</v>
      </c>
      <c r="J70" s="11"/>
      <c r="K70" s="97" t="s">
        <v>0</v>
      </c>
    </row>
    <row r="71" spans="2:17" s="2" customFormat="1" x14ac:dyDescent="0.25">
      <c r="B71" s="174"/>
      <c r="C71" s="18">
        <v>50</v>
      </c>
      <c r="D71" s="18" t="s">
        <v>40</v>
      </c>
      <c r="E71" s="43">
        <v>0.05</v>
      </c>
      <c r="F71" s="199">
        <v>0.05</v>
      </c>
      <c r="G71" s="215"/>
      <c r="H71" s="184"/>
      <c r="I71" s="20"/>
      <c r="J71" s="185"/>
      <c r="K71" s="149"/>
    </row>
    <row r="72" spans="2:17" s="2" customFormat="1" x14ac:dyDescent="0.25">
      <c r="B72" s="3"/>
      <c r="C72" s="4">
        <v>51</v>
      </c>
      <c r="D72" s="28" t="s">
        <v>124</v>
      </c>
      <c r="E72" s="24">
        <v>0.05</v>
      </c>
      <c r="F72" s="198">
        <v>0.05</v>
      </c>
      <c r="G72" s="217"/>
      <c r="H72" s="102"/>
      <c r="I72" s="19"/>
      <c r="J72" s="42"/>
      <c r="K72" s="91"/>
      <c r="Q72" s="2" t="s">
        <v>0</v>
      </c>
    </row>
    <row r="73" spans="2:17" s="2" customFormat="1" x14ac:dyDescent="0.25">
      <c r="B73" s="3"/>
      <c r="C73" s="4">
        <v>52</v>
      </c>
      <c r="D73" s="28" t="s">
        <v>41</v>
      </c>
      <c r="E73" s="24">
        <v>0.04</v>
      </c>
      <c r="F73" s="198">
        <v>0.04</v>
      </c>
      <c r="G73" s="217"/>
      <c r="H73" s="102"/>
      <c r="I73" s="19"/>
      <c r="J73" s="42"/>
      <c r="K73" s="91"/>
    </row>
    <row r="74" spans="2:17" s="2" customFormat="1" ht="5.25" customHeight="1" x14ac:dyDescent="0.25">
      <c r="B74" s="3"/>
      <c r="C74" s="4"/>
      <c r="D74" s="31"/>
      <c r="E74" s="140"/>
      <c r="F74" s="153"/>
      <c r="G74" s="218"/>
      <c r="H74" s="102"/>
      <c r="I74" s="19"/>
      <c r="J74" s="42"/>
      <c r="K74" s="91"/>
    </row>
    <row r="75" spans="2:17" s="2" customFormat="1" ht="15" x14ac:dyDescent="0.25">
      <c r="B75" s="3"/>
      <c r="C75" s="4">
        <v>53</v>
      </c>
      <c r="D75" s="143" t="s">
        <v>53</v>
      </c>
      <c r="E75" s="144">
        <f>SUM(E71:E74)</f>
        <v>0.14000000000000001</v>
      </c>
      <c r="F75" s="154">
        <f>SUM(F71:F74)</f>
        <v>0.14000000000000001</v>
      </c>
      <c r="G75" s="219" t="s">
        <v>90</v>
      </c>
      <c r="H75" s="145" t="s">
        <v>100</v>
      </c>
      <c r="I75" s="146">
        <f>ROUND(F75*I48,2)</f>
        <v>9.41</v>
      </c>
      <c r="J75" s="147"/>
      <c r="K75" s="148">
        <f>ROUND(F75*K48,2)</f>
        <v>11.78</v>
      </c>
    </row>
    <row r="76" spans="2:17" s="2" customFormat="1" ht="6.75" customHeight="1" x14ac:dyDescent="0.25">
      <c r="B76" s="3"/>
      <c r="C76" s="4"/>
      <c r="D76" s="31"/>
      <c r="E76" s="140"/>
      <c r="F76" s="153"/>
      <c r="G76" s="218"/>
      <c r="H76" s="141"/>
      <c r="I76" s="131"/>
      <c r="J76" s="142"/>
      <c r="K76" s="132"/>
    </row>
    <row r="77" spans="2:17" s="2" customFormat="1" ht="15" x14ac:dyDescent="0.25">
      <c r="B77" s="3"/>
      <c r="C77" s="4">
        <v>54</v>
      </c>
      <c r="D77" s="143" t="s">
        <v>54</v>
      </c>
      <c r="E77" s="144">
        <f>E75+E68</f>
        <v>0.89000000000000024</v>
      </c>
      <c r="F77" s="154">
        <f>F75+F68</f>
        <v>0.89000000000000024</v>
      </c>
      <c r="G77" s="219" t="s">
        <v>91</v>
      </c>
      <c r="H77" s="145" t="s">
        <v>100</v>
      </c>
      <c r="I77" s="146">
        <f>ROUND(F77*I48,2)</f>
        <v>59.83</v>
      </c>
      <c r="J77" s="147"/>
      <c r="K77" s="148">
        <f>ROUND(F77*K48,2)</f>
        <v>74.88</v>
      </c>
    </row>
    <row r="78" spans="2:17" s="2" customFormat="1" ht="9" customHeight="1" x14ac:dyDescent="0.25">
      <c r="B78" s="3"/>
      <c r="C78" s="4"/>
      <c r="D78" s="4"/>
      <c r="E78" s="4"/>
      <c r="F78" s="5"/>
      <c r="G78" s="200"/>
      <c r="H78" s="92"/>
      <c r="I78" s="56"/>
      <c r="J78" s="5"/>
      <c r="K78" s="91"/>
    </row>
    <row r="79" spans="2:17" s="80" customFormat="1" ht="16.5" customHeight="1" x14ac:dyDescent="0.25">
      <c r="B79" s="75" t="s">
        <v>107</v>
      </c>
      <c r="C79" s="76"/>
      <c r="D79" s="77"/>
      <c r="E79" s="76"/>
      <c r="F79" s="168"/>
      <c r="G79" s="220" t="s">
        <v>92</v>
      </c>
      <c r="H79" s="103" t="s">
        <v>100</v>
      </c>
      <c r="I79" s="78">
        <f>ROUND(I48+I77,2)</f>
        <v>127.05</v>
      </c>
      <c r="J79" s="79"/>
      <c r="K79" s="104">
        <f>ROUND(K48+K77,2)</f>
        <v>159.02000000000001</v>
      </c>
    </row>
    <row r="80" spans="2:17" s="2" customFormat="1" ht="5.25" customHeight="1" x14ac:dyDescent="0.25">
      <c r="B80" s="3"/>
      <c r="C80" s="4"/>
      <c r="D80" s="4"/>
      <c r="E80" s="4"/>
      <c r="F80" s="5"/>
      <c r="G80" s="200"/>
      <c r="H80" s="92"/>
      <c r="I80" s="56"/>
      <c r="J80" s="5"/>
      <c r="K80" s="91"/>
    </row>
    <row r="81" spans="2:11" s="2" customFormat="1" ht="15" x14ac:dyDescent="0.25">
      <c r="B81" s="186" t="s">
        <v>63</v>
      </c>
      <c r="C81" s="189"/>
      <c r="D81" s="188"/>
      <c r="E81" s="189"/>
      <c r="F81" s="190"/>
      <c r="G81" s="213" t="s">
        <v>94</v>
      </c>
      <c r="H81" s="106" t="s">
        <v>100</v>
      </c>
      <c r="I81" s="107">
        <f>ROUND(I79*I47,2)</f>
        <v>13044.22</v>
      </c>
      <c r="J81" s="191"/>
      <c r="K81" s="108">
        <f>ROUND(K79*K47,2)</f>
        <v>16326.58</v>
      </c>
    </row>
    <row r="82" spans="2:11" s="2" customFormat="1" ht="5.25" customHeight="1" x14ac:dyDescent="0.25">
      <c r="B82" s="3"/>
      <c r="C82" s="4"/>
      <c r="D82" s="4"/>
      <c r="E82" s="4"/>
      <c r="F82" s="5"/>
      <c r="G82" s="200"/>
      <c r="H82" s="92"/>
      <c r="I82" s="56"/>
      <c r="J82" s="192"/>
      <c r="K82" s="91"/>
    </row>
    <row r="83" spans="2:11" s="2" customFormat="1" ht="15.75" thickBot="1" x14ac:dyDescent="0.3">
      <c r="B83" s="25" t="s">
        <v>64</v>
      </c>
      <c r="C83" s="26"/>
      <c r="D83" s="27"/>
      <c r="E83" s="26"/>
      <c r="F83" s="159"/>
      <c r="G83" s="221" t="s">
        <v>93</v>
      </c>
      <c r="H83" s="105" t="s">
        <v>100</v>
      </c>
      <c r="I83" s="98">
        <f>ROUND(I79*I46,2)</f>
        <v>156525.6</v>
      </c>
      <c r="J83" s="193"/>
      <c r="K83" s="99">
        <f>ROUND(K79*K46,2)</f>
        <v>167925.12</v>
      </c>
    </row>
    <row r="85" spans="2:11" ht="3.75" customHeight="1" x14ac:dyDescent="0.2"/>
    <row r="86" spans="2:11" x14ac:dyDescent="0.2">
      <c r="B86" s="224" t="s">
        <v>123</v>
      </c>
      <c r="D86" s="224" t="s">
        <v>122</v>
      </c>
      <c r="E86" s="33" t="s">
        <v>95</v>
      </c>
      <c r="F86" s="71"/>
      <c r="G86" s="33" t="s">
        <v>106</v>
      </c>
    </row>
    <row r="87" spans="2:11" x14ac:dyDescent="0.2">
      <c r="E87" s="33"/>
    </row>
  </sheetData>
  <sheetProtection password="D2DC" sheet="1" objects="1" scenarios="1"/>
  <mergeCells count="2">
    <mergeCell ref="B3:D3"/>
    <mergeCell ref="F3:K3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1" orientation="portrait" horizontalDpi="1200" verticalDpi="1200" r:id="rId1"/>
  <rowBreaks count="3" manualBreakCount="3">
    <brk id="49" max="16383" man="1"/>
    <brk id="69" max="16383" man="1"/>
    <brk id="71" max="16383" man="1"/>
  </rowBreaks>
  <colBreaks count="2" manualBreakCount="2">
    <brk id="3" max="1048575" man="1"/>
    <brk id="8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KAT A2</vt:lpstr>
      <vt:lpstr>'KAT A2'!Druckbereich</vt:lpstr>
    </vt:vector>
  </TitlesOfParts>
  <Company>Tu Graz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</dc:creator>
  <cp:lastModifiedBy>Temmel Daniela</cp:lastModifiedBy>
  <cp:lastPrinted>2014-03-24T07:34:38Z</cp:lastPrinted>
  <dcterms:created xsi:type="dcterms:W3CDTF">2012-01-25T12:08:23Z</dcterms:created>
  <dcterms:modified xsi:type="dcterms:W3CDTF">2014-10-08T11:46:33Z</dcterms:modified>
</cp:coreProperties>
</file>