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A1" sheetId="12" r:id="rId1"/>
  </sheets>
  <definedNames>
    <definedName name="_xlnm.Print_Area" localSheetId="0">'KAT A1'!$A$1:$K$86</definedName>
  </definedNames>
  <calcPr calcId="145621"/>
</workbook>
</file>

<file path=xl/calcChain.xml><?xml version="1.0" encoding="utf-8"?>
<calcChain xmlns="http://schemas.openxmlformats.org/spreadsheetml/2006/main">
  <c r="I47" i="12" l="1"/>
  <c r="I46" i="12"/>
  <c r="I44" i="12"/>
  <c r="I43" i="12"/>
  <c r="I36" i="12"/>
  <c r="I34" i="12"/>
  <c r="I33" i="12"/>
  <c r="I30" i="12"/>
  <c r="I27" i="12"/>
  <c r="I26" i="12"/>
  <c r="I25" i="12"/>
  <c r="K8" i="12"/>
  <c r="I8" i="12"/>
  <c r="K46" i="12" l="1"/>
  <c r="K43" i="12"/>
  <c r="K42" i="12"/>
  <c r="K41" i="12"/>
  <c r="K40" i="12"/>
  <c r="K39" i="12"/>
  <c r="K38" i="12"/>
  <c r="K37" i="12"/>
  <c r="K36" i="12"/>
  <c r="K34" i="12"/>
  <c r="K33" i="12"/>
  <c r="K30" i="12"/>
  <c r="K27" i="12"/>
  <c r="K25" i="12"/>
  <c r="K18" i="12"/>
  <c r="K20" i="12" s="1"/>
  <c r="K16" i="12"/>
  <c r="K15" i="12"/>
  <c r="K14" i="12"/>
  <c r="K13" i="12"/>
  <c r="K12" i="12"/>
  <c r="K9" i="12"/>
  <c r="K10" i="12" s="1"/>
  <c r="I42" i="12"/>
  <c r="I41" i="12"/>
  <c r="I40" i="12"/>
  <c r="I39" i="12"/>
  <c r="I38" i="12"/>
  <c r="I37" i="12"/>
  <c r="I32" i="12"/>
  <c r="I18" i="12"/>
  <c r="I20" i="12" s="1"/>
  <c r="I16" i="12"/>
  <c r="I15" i="12"/>
  <c r="I14" i="12"/>
  <c r="I13" i="12"/>
  <c r="I12" i="12"/>
  <c r="I9" i="12"/>
  <c r="I10" i="12" s="1"/>
  <c r="K22" i="12" l="1"/>
  <c r="I22" i="12"/>
  <c r="I48" i="12" s="1"/>
  <c r="F75" i="12"/>
  <c r="F77" i="12" s="1"/>
  <c r="E75" i="12"/>
  <c r="E77" i="12" s="1"/>
  <c r="F68" i="12"/>
  <c r="E68" i="12"/>
  <c r="K32" i="12"/>
  <c r="K29" i="12"/>
  <c r="I29" i="12"/>
  <c r="K28" i="12"/>
  <c r="I28" i="12"/>
  <c r="K26" i="12"/>
  <c r="F18" i="12"/>
  <c r="F16" i="12"/>
  <c r="I77" i="12" l="1"/>
  <c r="I79" i="12" s="1"/>
  <c r="I75" i="12"/>
  <c r="I68" i="12"/>
  <c r="F43" i="12"/>
  <c r="F44" i="12" s="1"/>
  <c r="I81" i="12" l="1"/>
  <c r="I83" i="12"/>
  <c r="K44" i="12"/>
  <c r="K47" i="12" s="1"/>
  <c r="K48" i="12" s="1"/>
  <c r="K77" i="12" l="1"/>
  <c r="K68" i="12"/>
  <c r="K75" i="12"/>
  <c r="K79" i="12" l="1"/>
  <c r="K83" i="12" l="1"/>
  <c r="K81" i="12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<sst xmlns="http://schemas.openxmlformats.org/spreadsheetml/2006/main" count="170" uniqueCount="125">
  <si>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</si>
  <si>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</si>
  <si>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</si>
  <si>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</si>
  <si>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</si>
  <si>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</si>
  <si>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</si>
  <si>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</si>
  <si>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</si>
  <si>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</si>
  <si>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</si>
  <si>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</si>
  <si>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</si>
  <si>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</si>
  <si>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</si>
  <si>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</si>
  <si>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</si>
  <si>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</si>
  <si>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</si>
  <si>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</si>
  <si>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</si>
  <si>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</si>
  <si>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</si>
  <si>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</si>
  <si>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</si>
  <si>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</si>
  <si>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</si>
  <si>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</si>
  <si>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</si>
  <si>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</si>
  <si>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</si>
  <si>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</si>
  <si>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</si>
  <si>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</si>
  <si>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</si>
  <si>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</si>
  <si>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</si>
  <si>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</si>
  <si>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</si>
  <si>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</si>
  <si>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</si>
  <si>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</si>
  <si>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</si>
  <si>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</si>
  <si>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</si>
  <si>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</si>
  <si>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</si>
  <si>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</si>
  <si>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</si>
  <si>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</si>
  <si>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</si>
  <si>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</si>
  <si>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</si>
  <si>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</si>
  <si>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</si>
  <si>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</si>
  <si>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</si>
  <si>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</si>
  <si>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</si>
  <si>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</si>
  <si>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BG 6/18</t>
  </si>
  <si>
    <r>
      <t xml:space="preserve">nach Algemeinen Regelungen: 
Stundensatz 
</t>
    </r>
    <r>
      <rPr>
        <b/>
        <sz val="10"/>
        <color theme="1"/>
        <rFont val="Arial"/>
        <family val="2"/>
      </rPr>
      <t>120 - 200 Euro</t>
    </r>
  </si>
  <si>
    <t>Notwendiger Umsatz je Mitarbeiter und Monat zuzüglich Mehrwertsteuer</t>
  </si>
  <si>
    <t>Notwendiger Umsatz je Mitarbeiter und Jahr zuzüglich Mehrwertsteuer</t>
  </si>
  <si>
    <t>BG 6/3</t>
  </si>
  <si>
    <t>Beispielkalkulation: Verrechnungsstundensatz Leistungskategorie A1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</si>
  <si>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</si>
  <si>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</si>
  <si>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</si>
  <si>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</si>
  <si>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</si>
  <si>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</si>
  <si>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</si>
  <si>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</si>
  <si>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</si>
  <si>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</si>
  <si>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</si>
  <si>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</si>
  <si>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</si>
  <si>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</si>
  <si>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</si>
  <si>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</si>
  <si>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</si>
  <si>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</si>
  <si>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</si>
  <si>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</si>
  <si>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</si>
  <si>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</si>
  <si>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</si>
  <si>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</si>
  <si>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</si>
  <si>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</si>
  <si>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</si>
  <si>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</si>
  <si>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</si>
  <si>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</si>
  <si>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</si>
  <si>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</si>
  <si>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</si>
  <si>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</si>
  <si>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</si>
  <si>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</si>
  <si>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</si>
  <si>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</si>
  <si>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r>
      <rPr>
        <b/>
        <sz val="9"/>
        <color theme="1"/>
        <rFont val="Arial"/>
        <family val="2"/>
      </rPr>
      <t xml:space="preserve">Leistungskategorie A: 
</t>
    </r>
    <r>
      <rPr>
        <sz val="9"/>
        <color theme="1"/>
        <rFont val="Arial"/>
        <family val="2"/>
      </rPr>
      <t xml:space="preserve">Konzeptive und strategische Aufgaben - Senior Experts; Expertentätigkeit, die von Ziviltechnikern erbracht wird, wie Projektleitung, Projektsteuerung, Analytik, Konzeption, Gestaltung, Konstruktion, allgemeine, strategische, ökonomische, ökologische Beratung, Leitung örtl. Bauaufsichten, Vertretung des Auftraggebers und dgl. </t>
    </r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</si>
  <si>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</si>
  <si>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</si>
  <si>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</si>
  <si>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</si>
  <si>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</si>
  <si>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</si>
  <si>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</si>
  <si>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</si>
  <si>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</si>
  <si>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</si>
  <si>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</si>
  <si>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</si>
  <si>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</si>
  <si>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</si>
  <si>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</si>
  <si>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t>abhängig von betr. Kalkulation</t>
  </si>
  <si>
    <t>anteilige Unternehmervergütung (GF-Gehalt)</t>
  </si>
  <si>
    <t xml:space="preserve">Version 9     12.02.2016    </t>
  </si>
  <si>
    <t>auf Basis Kollektivvertrag 01.01.2016</t>
  </si>
  <si>
    <r>
      <t xml:space="preserve">nach Kollektivvertrag 01.01.2016: 
</t>
    </r>
    <r>
      <rPr>
        <sz val="10"/>
        <color theme="1"/>
        <rFont val="Arial"/>
        <family val="2"/>
      </rPr>
      <t>Beschäftigungsgruppe 6 im Jahr 3 bis 
Beschäftigungsgruppe 6 im Jahr 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</si>
</sst>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9" fontId="9" fillId="0" borderId="24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9971"/>
          <a:ext cx="1715033" cy="147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A1</a:t>
          </a:r>
        </a:p>
      </xdr:txBody>
    </xdr:sp>
    <xdr:clientData/>
  </xdr:twoCellAnchor>
  <xdr:twoCellAnchor>
    <xdr:from>
      <xdr:col>8</xdr:col>
      <xdr:colOff>530680</xdr:colOff>
      <xdr:row>2</xdr:row>
      <xdr:rowOff>462642</xdr:rowOff>
    </xdr:from>
    <xdr:to>
      <xdr:col>10</xdr:col>
      <xdr:colOff>762001</xdr:colOff>
      <xdr:row>2</xdr:row>
      <xdr:rowOff>1061356</xdr:rowOff>
    </xdr:to>
    <xdr:sp macro="" textlink="">
      <xdr:nvSpPr>
        <xdr:cNvPr id="4" name="Textfeld 3"/>
        <xdr:cNvSpPr txBox="1"/>
      </xdr:nvSpPr>
      <xdr:spPr>
        <a:xfrm>
          <a:off x="9198430" y="1469571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zoomScale="70" zoomScaleNormal="70" zoomScaleSheetLayoutView="70" zoomScalePageLayoutView="70" workbookViewId="0">
      <selection activeCell="N9" sqref="N9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65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6" t="s">
        <v>104</v>
      </c>
      <c r="C3" s="227"/>
      <c r="D3" s="227"/>
      <c r="E3" s="72" t="s">
        <v>61</v>
      </c>
      <c r="F3" s="228" t="s">
        <v>124</v>
      </c>
      <c r="G3" s="229"/>
      <c r="H3" s="229"/>
      <c r="I3" s="229"/>
      <c r="J3" s="229"/>
      <c r="K3" s="230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87"/>
      <c r="I5" s="88" t="s">
        <v>64</v>
      </c>
      <c r="J5" s="89"/>
      <c r="K5" s="90" t="s">
        <v>60</v>
      </c>
    </row>
    <row r="6" spans="2:11" s="2" customFormat="1" ht="15" customHeight="1" x14ac:dyDescent="0.25">
      <c r="B6" s="3"/>
      <c r="C6" s="4"/>
      <c r="D6" s="4"/>
      <c r="E6" s="4"/>
      <c r="F6" s="168" t="s">
        <v>69</v>
      </c>
      <c r="G6" s="202" t="s">
        <v>106</v>
      </c>
      <c r="H6" s="91"/>
      <c r="I6" s="67" t="s">
        <v>71</v>
      </c>
      <c r="J6" s="35"/>
      <c r="K6" s="92" t="s">
        <v>70</v>
      </c>
    </row>
    <row r="7" spans="2:11" s="2" customFormat="1" ht="15" x14ac:dyDescent="0.25">
      <c r="B7" s="58" t="s">
        <v>41</v>
      </c>
      <c r="C7" s="5">
        <v>1</v>
      </c>
      <c r="D7" s="4" t="s">
        <v>53</v>
      </c>
      <c r="E7" s="4"/>
      <c r="F7" s="169"/>
      <c r="G7" s="203"/>
      <c r="H7" s="93" t="s">
        <v>99</v>
      </c>
      <c r="I7" s="20">
        <v>3680</v>
      </c>
      <c r="J7" s="36" t="s">
        <v>99</v>
      </c>
      <c r="K7" s="154">
        <v>4606</v>
      </c>
    </row>
    <row r="8" spans="2:11" s="2" customFormat="1" ht="15" x14ac:dyDescent="0.25">
      <c r="B8" s="58" t="s">
        <v>0</v>
      </c>
      <c r="C8" s="5">
        <v>2</v>
      </c>
      <c r="D8" s="176" t="s">
        <v>54</v>
      </c>
      <c r="E8" s="176"/>
      <c r="F8" s="196">
        <v>0.3</v>
      </c>
      <c r="G8" s="204" t="s">
        <v>107</v>
      </c>
      <c r="H8" s="177" t="s">
        <v>99</v>
      </c>
      <c r="I8" s="130">
        <f>ROUND(I7*(1+F8),2)</f>
        <v>4784</v>
      </c>
      <c r="J8" s="178" t="s">
        <v>99</v>
      </c>
      <c r="K8" s="132">
        <f>ROUND(K7*(1+F8),2)</f>
        <v>5987.8</v>
      </c>
    </row>
    <row r="9" spans="2:11" s="2" customFormat="1" x14ac:dyDescent="0.25">
      <c r="B9" s="179"/>
      <c r="C9" s="38">
        <v>3</v>
      </c>
      <c r="D9" s="18" t="s">
        <v>5</v>
      </c>
      <c r="E9" s="18"/>
      <c r="F9" s="169">
        <v>4.33</v>
      </c>
      <c r="G9" s="205" t="s">
        <v>72</v>
      </c>
      <c r="H9" s="93" t="s">
        <v>99</v>
      </c>
      <c r="I9" s="20">
        <f>ROUND(I8/F9,2)</f>
        <v>1104.8499999999999</v>
      </c>
      <c r="J9" s="36" t="s">
        <v>99</v>
      </c>
      <c r="K9" s="154">
        <f>ROUND(K8/F9,2)</f>
        <v>1382.86</v>
      </c>
    </row>
    <row r="10" spans="2:11" s="2" customFormat="1" x14ac:dyDescent="0.25">
      <c r="B10" s="3" t="s">
        <v>0</v>
      </c>
      <c r="C10" s="5">
        <v>4</v>
      </c>
      <c r="D10" s="28" t="s">
        <v>101</v>
      </c>
      <c r="E10" s="28"/>
      <c r="F10" s="166">
        <v>40</v>
      </c>
      <c r="G10" s="206" t="s">
        <v>73</v>
      </c>
      <c r="H10" s="97" t="s">
        <v>99</v>
      </c>
      <c r="I10" s="75">
        <f>ROUND(I9/F10,2)</f>
        <v>27.62</v>
      </c>
      <c r="J10" s="74" t="s">
        <v>99</v>
      </c>
      <c r="K10" s="98">
        <f>ROUND(K9/F10,2)</f>
        <v>34.57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6"/>
      <c r="G11" s="206"/>
      <c r="H11" s="97"/>
      <c r="I11" s="75"/>
      <c r="J11" s="74"/>
      <c r="K11" s="98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70">
        <v>0.21829999999999999</v>
      </c>
      <c r="G12" s="207" t="s">
        <v>74</v>
      </c>
      <c r="H12" s="97" t="s">
        <v>99</v>
      </c>
      <c r="I12" s="75">
        <f>ROUND($I$8*F12,2)</f>
        <v>1044.3499999999999</v>
      </c>
      <c r="J12" s="74" t="s">
        <v>99</v>
      </c>
      <c r="K12" s="98">
        <f>ROUND($K$8*F12,2)</f>
        <v>1307.1400000000001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70">
        <v>4.4999999999999998E-2</v>
      </c>
      <c r="G13" s="207" t="s">
        <v>75</v>
      </c>
      <c r="H13" s="97" t="s">
        <v>99</v>
      </c>
      <c r="I13" s="75">
        <f>ROUND($I$8*F13,2)</f>
        <v>215.28</v>
      </c>
      <c r="J13" s="74" t="s">
        <v>99</v>
      </c>
      <c r="K13" s="98">
        <f>ROUND($K$8*F13,2)</f>
        <v>269.45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70">
        <v>0.03</v>
      </c>
      <c r="G14" s="207" t="s">
        <v>76</v>
      </c>
      <c r="H14" s="97" t="s">
        <v>99</v>
      </c>
      <c r="I14" s="75">
        <f>ROUND($I$8*F14,2)</f>
        <v>143.52000000000001</v>
      </c>
      <c r="J14" s="74" t="s">
        <v>99</v>
      </c>
      <c r="K14" s="98">
        <f>ROUND($K$8*F14,2)</f>
        <v>179.63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70">
        <v>1.5299999999999999E-2</v>
      </c>
      <c r="G15" s="207" t="s">
        <v>77</v>
      </c>
      <c r="H15" s="97" t="s">
        <v>99</v>
      </c>
      <c r="I15" s="75">
        <f>ROUND($I$8*F15,2)</f>
        <v>73.2</v>
      </c>
      <c r="J15" s="74" t="s">
        <v>99</v>
      </c>
      <c r="K15" s="98">
        <f>ROUND($K$8*F15,2)</f>
        <v>91.61</v>
      </c>
    </row>
    <row r="16" spans="2:11" s="2" customFormat="1" x14ac:dyDescent="0.25">
      <c r="B16" s="3"/>
      <c r="C16" s="5">
        <v>10</v>
      </c>
      <c r="D16" s="31" t="s">
        <v>95</v>
      </c>
      <c r="E16" s="31"/>
      <c r="F16" s="180">
        <f>SUM(F12:F15)</f>
        <v>0.30859999999999999</v>
      </c>
      <c r="G16" s="208" t="s">
        <v>78</v>
      </c>
      <c r="H16" s="129" t="s">
        <v>99</v>
      </c>
      <c r="I16" s="136">
        <f>ROUND($I$8*F16,2)</f>
        <v>1476.34</v>
      </c>
      <c r="J16" s="131" t="s">
        <v>99</v>
      </c>
      <c r="K16" s="137">
        <f>ROUND($K$8*F16,2)</f>
        <v>1847.84</v>
      </c>
    </row>
    <row r="17" spans="2:11" s="2" customFormat="1" x14ac:dyDescent="0.25">
      <c r="B17" s="179" t="s">
        <v>55</v>
      </c>
      <c r="C17" s="18"/>
      <c r="D17" s="181" t="s">
        <v>97</v>
      </c>
      <c r="E17" s="182"/>
      <c r="F17" s="183"/>
      <c r="G17" s="209"/>
      <c r="H17" s="184"/>
      <c r="I17" s="185"/>
      <c r="J17" s="186"/>
      <c r="K17" s="187"/>
    </row>
    <row r="18" spans="2:11" s="2" customFormat="1" x14ac:dyDescent="0.25">
      <c r="B18" s="23" t="s">
        <v>56</v>
      </c>
      <c r="C18" s="5">
        <v>11</v>
      </c>
      <c r="D18" s="28" t="s">
        <v>95</v>
      </c>
      <c r="E18" s="28"/>
      <c r="F18" s="170">
        <f>F16-0.94%</f>
        <v>0.29919999999999997</v>
      </c>
      <c r="G18" s="207" t="s">
        <v>79</v>
      </c>
      <c r="H18" s="97" t="s">
        <v>99</v>
      </c>
      <c r="I18" s="75">
        <f>ROUND($I$8*F18,2)</f>
        <v>1431.37</v>
      </c>
      <c r="J18" s="74" t="s">
        <v>99</v>
      </c>
      <c r="K18" s="98">
        <f>ROUND($K$8*F18,2)</f>
        <v>1791.55</v>
      </c>
    </row>
    <row r="19" spans="2:11" s="2" customFormat="1" ht="6" customHeight="1" x14ac:dyDescent="0.25">
      <c r="B19" s="3"/>
      <c r="C19" s="4"/>
      <c r="D19" s="4"/>
      <c r="E19" s="4"/>
      <c r="F19" s="171"/>
      <c r="G19" s="210"/>
      <c r="H19" s="96"/>
      <c r="I19" s="19"/>
      <c r="J19" s="39"/>
      <c r="K19" s="94"/>
    </row>
    <row r="20" spans="2:11" s="2" customFormat="1" ht="15.75" thickBot="1" x14ac:dyDescent="0.3">
      <c r="B20" s="47" t="s">
        <v>0</v>
      </c>
      <c r="C20" s="48">
        <v>12</v>
      </c>
      <c r="D20" s="49" t="s">
        <v>57</v>
      </c>
      <c r="E20" s="50"/>
      <c r="F20" s="172"/>
      <c r="G20" s="211" t="s">
        <v>80</v>
      </c>
      <c r="H20" s="125" t="s">
        <v>99</v>
      </c>
      <c r="I20" s="52">
        <f>ROUND((I8+I18)*2,2)</f>
        <v>12430.74</v>
      </c>
      <c r="J20" s="51" t="s">
        <v>99</v>
      </c>
      <c r="K20" s="126">
        <f>ROUND((K8+K18)*2,2)</f>
        <v>15558.7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12"/>
      <c r="H21" s="95"/>
      <c r="I21" s="57"/>
      <c r="J21" s="5"/>
      <c r="K21" s="155"/>
    </row>
    <row r="22" spans="2:11" s="2" customFormat="1" ht="18" customHeight="1" x14ac:dyDescent="0.25">
      <c r="B22" s="61" t="s">
        <v>6</v>
      </c>
      <c r="C22" s="62">
        <v>13</v>
      </c>
      <c r="D22" s="63" t="s">
        <v>102</v>
      </c>
      <c r="E22" s="64"/>
      <c r="F22" s="165"/>
      <c r="G22" s="213" t="s">
        <v>110</v>
      </c>
      <c r="H22" s="127"/>
      <c r="I22" s="66">
        <f>ROUND(((I8+I16)*12+I20)/12,2)</f>
        <v>7296.24</v>
      </c>
      <c r="J22" s="65"/>
      <c r="K22" s="128">
        <f>ROUND(((K8+K16)*12+K20)/12,2)</f>
        <v>9132.2000000000007</v>
      </c>
    </row>
    <row r="23" spans="2:11" s="2" customFormat="1" ht="6" customHeight="1" x14ac:dyDescent="0.25">
      <c r="B23" s="3"/>
      <c r="C23" s="5"/>
      <c r="D23" s="4"/>
      <c r="E23" s="4"/>
      <c r="F23" s="163"/>
      <c r="G23" s="202"/>
      <c r="H23" s="95"/>
      <c r="I23" s="19"/>
      <c r="J23" s="37"/>
      <c r="K23" s="94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63">
        <v>365</v>
      </c>
      <c r="G24" s="202"/>
      <c r="H24" s="95"/>
      <c r="I24" s="19">
        <v>365</v>
      </c>
      <c r="J24" s="37"/>
      <c r="K24" s="94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6">
        <v>52</v>
      </c>
      <c r="G25" s="206" t="s">
        <v>81</v>
      </c>
      <c r="H25" s="97"/>
      <c r="I25" s="75">
        <f>ROUND(F25*2,2)</f>
        <v>104</v>
      </c>
      <c r="J25" s="74"/>
      <c r="K25" s="98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7">
        <v>13</v>
      </c>
      <c r="G26" s="206"/>
      <c r="H26" s="97"/>
      <c r="I26" s="75">
        <f>F26</f>
        <v>13</v>
      </c>
      <c r="J26" s="74"/>
      <c r="K26" s="98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7"/>
      <c r="G27" s="206" t="s">
        <v>108</v>
      </c>
      <c r="H27" s="97"/>
      <c r="I27" s="76">
        <f>ROUND(I24-I25-I26,2)</f>
        <v>248</v>
      </c>
      <c r="J27" s="74"/>
      <c r="K27" s="99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7">
        <v>25</v>
      </c>
      <c r="G28" s="206"/>
      <c r="H28" s="97"/>
      <c r="I28" s="75">
        <f>F28</f>
        <v>25</v>
      </c>
      <c r="J28" s="74"/>
      <c r="K28" s="98">
        <f>F28</f>
        <v>25</v>
      </c>
    </row>
    <row r="29" spans="2:11" s="2" customFormat="1" x14ac:dyDescent="0.25">
      <c r="B29" s="3"/>
      <c r="C29" s="5">
        <v>19</v>
      </c>
      <c r="D29" s="28" t="s">
        <v>58</v>
      </c>
      <c r="E29" s="28"/>
      <c r="F29" s="166">
        <v>13</v>
      </c>
      <c r="G29" s="206"/>
      <c r="H29" s="97"/>
      <c r="I29" s="75">
        <f>F29</f>
        <v>13</v>
      </c>
      <c r="J29" s="74"/>
      <c r="K29" s="98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7"/>
      <c r="G30" s="206" t="s">
        <v>82</v>
      </c>
      <c r="H30" s="97"/>
      <c r="I30" s="76">
        <f>ROUND(I27-I28-I29,2)</f>
        <v>210</v>
      </c>
      <c r="J30" s="74"/>
      <c r="K30" s="99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61"/>
      <c r="G31" s="208"/>
      <c r="H31" s="129"/>
      <c r="I31" s="136"/>
      <c r="J31" s="131"/>
      <c r="K31" s="137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8">
        <v>8</v>
      </c>
      <c r="G32" s="214"/>
      <c r="H32" s="138"/>
      <c r="I32" s="139">
        <f>F32</f>
        <v>8</v>
      </c>
      <c r="J32" s="140"/>
      <c r="K32" s="141">
        <f>F32</f>
        <v>8</v>
      </c>
    </row>
    <row r="33" spans="2:11" s="2" customFormat="1" x14ac:dyDescent="0.25">
      <c r="B33" s="3"/>
      <c r="C33" s="5">
        <v>22</v>
      </c>
      <c r="D33" s="28" t="s">
        <v>43</v>
      </c>
      <c r="E33" s="28"/>
      <c r="F33" s="166"/>
      <c r="G33" s="206" t="s">
        <v>83</v>
      </c>
      <c r="H33" s="97"/>
      <c r="I33" s="75">
        <f>ROUND(I30*I32,2)</f>
        <v>1680</v>
      </c>
      <c r="J33" s="74"/>
      <c r="K33" s="98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44</v>
      </c>
      <c r="E34" s="31"/>
      <c r="F34" s="161"/>
      <c r="G34" s="208" t="s">
        <v>84</v>
      </c>
      <c r="H34" s="129"/>
      <c r="I34" s="130">
        <f>ROUND(I33/12,2)</f>
        <v>140</v>
      </c>
      <c r="J34" s="131"/>
      <c r="K34" s="132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98</v>
      </c>
      <c r="F35" s="156" t="s">
        <v>67</v>
      </c>
      <c r="G35" s="215"/>
      <c r="H35" s="133"/>
      <c r="I35" s="123"/>
      <c r="J35" s="134"/>
      <c r="K35" s="124"/>
    </row>
    <row r="36" spans="2:11" s="2" customFormat="1" x14ac:dyDescent="0.25">
      <c r="B36" s="3" t="s">
        <v>17</v>
      </c>
      <c r="C36" s="5">
        <v>24</v>
      </c>
      <c r="D36" s="32" t="s">
        <v>68</v>
      </c>
      <c r="E36" s="135">
        <v>20</v>
      </c>
      <c r="F36" s="198">
        <v>20</v>
      </c>
      <c r="G36" s="207" t="s">
        <v>111</v>
      </c>
      <c r="H36" s="97"/>
      <c r="I36" s="75">
        <f>ROUND(F36*$I$32,2)</f>
        <v>160</v>
      </c>
      <c r="J36" s="74"/>
      <c r="K36" s="98">
        <f t="shared" ref="K36:K42" si="0">ROUND(F36*$K$32,2)</f>
        <v>160</v>
      </c>
    </row>
    <row r="37" spans="2:11" s="2" customFormat="1" x14ac:dyDescent="0.25">
      <c r="B37" s="17" t="s">
        <v>42</v>
      </c>
      <c r="C37" s="5">
        <v>25</v>
      </c>
      <c r="D37" s="28" t="s">
        <v>18</v>
      </c>
      <c r="E37" s="30">
        <v>2</v>
      </c>
      <c r="F37" s="197">
        <v>2</v>
      </c>
      <c r="G37" s="207" t="s">
        <v>112</v>
      </c>
      <c r="H37" s="97"/>
      <c r="I37" s="75">
        <f t="shared" ref="I37:I42" si="1">ROUND(F37*$I$32,2)</f>
        <v>16</v>
      </c>
      <c r="J37" s="74"/>
      <c r="K37" s="98">
        <f t="shared" si="0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4</v>
      </c>
      <c r="F38" s="197">
        <v>4</v>
      </c>
      <c r="G38" s="207" t="s">
        <v>113</v>
      </c>
      <c r="H38" s="97"/>
      <c r="I38" s="75">
        <f t="shared" si="1"/>
        <v>32</v>
      </c>
      <c r="J38" s="74"/>
      <c r="K38" s="98">
        <f t="shared" si="0"/>
        <v>32</v>
      </c>
    </row>
    <row r="39" spans="2:11" s="2" customFormat="1" x14ac:dyDescent="0.25">
      <c r="B39" s="3"/>
      <c r="C39" s="5">
        <v>27</v>
      </c>
      <c r="D39" s="28" t="s">
        <v>20</v>
      </c>
      <c r="E39" s="30">
        <v>20</v>
      </c>
      <c r="F39" s="197">
        <v>20</v>
      </c>
      <c r="G39" s="207" t="s">
        <v>114</v>
      </c>
      <c r="H39" s="97"/>
      <c r="I39" s="75">
        <f t="shared" si="1"/>
        <v>160</v>
      </c>
      <c r="J39" s="74"/>
      <c r="K39" s="98">
        <f t="shared" si="0"/>
        <v>160</v>
      </c>
    </row>
    <row r="40" spans="2:11" s="2" customFormat="1" x14ac:dyDescent="0.25">
      <c r="B40" s="3"/>
      <c r="C40" s="5">
        <v>28</v>
      </c>
      <c r="D40" s="28" t="s">
        <v>118</v>
      </c>
      <c r="E40" s="30">
        <v>5</v>
      </c>
      <c r="F40" s="197">
        <v>5</v>
      </c>
      <c r="G40" s="207" t="s">
        <v>115</v>
      </c>
      <c r="H40" s="97"/>
      <c r="I40" s="75">
        <f t="shared" si="1"/>
        <v>40</v>
      </c>
      <c r="J40" s="74"/>
      <c r="K40" s="98">
        <f t="shared" si="0"/>
        <v>40</v>
      </c>
    </row>
    <row r="41" spans="2:11" s="2" customFormat="1" x14ac:dyDescent="0.25">
      <c r="B41" s="3"/>
      <c r="C41" s="5">
        <v>29</v>
      </c>
      <c r="D41" s="28" t="s">
        <v>21</v>
      </c>
      <c r="E41" s="30">
        <v>10</v>
      </c>
      <c r="F41" s="197">
        <v>10</v>
      </c>
      <c r="G41" s="207" t="s">
        <v>116</v>
      </c>
      <c r="H41" s="97"/>
      <c r="I41" s="75">
        <f t="shared" si="1"/>
        <v>80</v>
      </c>
      <c r="J41" s="74"/>
      <c r="K41" s="98">
        <f t="shared" si="0"/>
        <v>80</v>
      </c>
    </row>
    <row r="42" spans="2:11" s="2" customFormat="1" x14ac:dyDescent="0.25">
      <c r="B42" s="3"/>
      <c r="C42" s="5">
        <v>30</v>
      </c>
      <c r="D42" s="28" t="s">
        <v>25</v>
      </c>
      <c r="E42" s="30">
        <v>30</v>
      </c>
      <c r="F42" s="197">
        <v>30</v>
      </c>
      <c r="G42" s="207" t="s">
        <v>117</v>
      </c>
      <c r="H42" s="97"/>
      <c r="I42" s="75">
        <f t="shared" si="1"/>
        <v>240</v>
      </c>
      <c r="J42" s="74"/>
      <c r="K42" s="98">
        <f t="shared" si="0"/>
        <v>240</v>
      </c>
    </row>
    <row r="43" spans="2:11" s="2" customFormat="1" ht="15" x14ac:dyDescent="0.25">
      <c r="B43" s="3"/>
      <c r="C43" s="5">
        <v>31</v>
      </c>
      <c r="D43" s="28" t="s">
        <v>46</v>
      </c>
      <c r="E43" s="28"/>
      <c r="F43" s="160">
        <f>I43/I33</f>
        <v>0.43333333333333335</v>
      </c>
      <c r="G43" s="207" t="s">
        <v>96</v>
      </c>
      <c r="H43" s="97"/>
      <c r="I43" s="75">
        <f>ROUND(SUM(I36:I42),2)</f>
        <v>728</v>
      </c>
      <c r="J43" s="74"/>
      <c r="K43" s="98">
        <f>ROUND(SUM(K36:K42),2)</f>
        <v>728</v>
      </c>
    </row>
    <row r="44" spans="2:11" s="2" customFormat="1" ht="15" x14ac:dyDescent="0.25">
      <c r="B44" s="3"/>
      <c r="C44" s="5">
        <v>32</v>
      </c>
      <c r="D44" s="28" t="s">
        <v>47</v>
      </c>
      <c r="E44" s="28"/>
      <c r="F44" s="160">
        <f>F43</f>
        <v>0.43333333333333335</v>
      </c>
      <c r="G44" s="207" t="s">
        <v>109</v>
      </c>
      <c r="H44" s="97"/>
      <c r="I44" s="76">
        <f>ROUND(F44*I34,2)</f>
        <v>60.67</v>
      </c>
      <c r="J44" s="74"/>
      <c r="K44" s="99">
        <f>ROUND(F44*K34,2)</f>
        <v>60.67</v>
      </c>
    </row>
    <row r="45" spans="2:11" s="2" customFormat="1" x14ac:dyDescent="0.25">
      <c r="B45" s="3"/>
      <c r="C45" s="4"/>
      <c r="D45" s="31"/>
      <c r="E45" s="31"/>
      <c r="F45" s="161"/>
      <c r="G45" s="208"/>
      <c r="H45" s="142"/>
      <c r="I45" s="136"/>
      <c r="J45" s="143"/>
      <c r="K45" s="137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62"/>
      <c r="G46" s="214" t="s">
        <v>85</v>
      </c>
      <c r="H46" s="138"/>
      <c r="I46" s="139">
        <f>ROUND(I33-I43,2)</f>
        <v>952</v>
      </c>
      <c r="J46" s="140"/>
      <c r="K46" s="144">
        <f>ROUND(K33-K43,2)</f>
        <v>952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45</v>
      </c>
      <c r="E47" s="4"/>
      <c r="F47" s="163"/>
      <c r="G47" s="202" t="s">
        <v>86</v>
      </c>
      <c r="H47" s="95"/>
      <c r="I47" s="21">
        <f>ROUND(I34-I44,2)</f>
        <v>79.33</v>
      </c>
      <c r="J47" s="37"/>
      <c r="K47" s="100">
        <f>ROUND(K34-K44,2)</f>
        <v>79.33</v>
      </c>
    </row>
    <row r="48" spans="2:11" s="2" customFormat="1" ht="18.75" customHeight="1" x14ac:dyDescent="0.25">
      <c r="B48" s="191" t="s">
        <v>24</v>
      </c>
      <c r="C48" s="192">
        <v>35</v>
      </c>
      <c r="D48" s="193" t="s">
        <v>48</v>
      </c>
      <c r="E48" s="194"/>
      <c r="F48" s="195"/>
      <c r="G48" s="216" t="s">
        <v>87</v>
      </c>
      <c r="H48" s="114" t="s">
        <v>99</v>
      </c>
      <c r="I48" s="111">
        <f>ROUND(I22/I47,2)</f>
        <v>91.97</v>
      </c>
      <c r="J48" s="115" t="s">
        <v>99</v>
      </c>
      <c r="K48" s="113">
        <f>ROUND(K22/K47,2)</f>
        <v>115.12</v>
      </c>
    </row>
    <row r="49" spans="2:14" s="2" customFormat="1" ht="6" customHeight="1" x14ac:dyDescent="0.25">
      <c r="B49" s="3"/>
      <c r="C49" s="4"/>
      <c r="D49" s="4"/>
      <c r="E49" s="4"/>
      <c r="F49" s="5"/>
      <c r="G49" s="40"/>
      <c r="H49" s="116"/>
      <c r="I49" s="57"/>
      <c r="J49" s="40"/>
      <c r="K49" s="94"/>
    </row>
    <row r="50" spans="2:14" s="2" customFormat="1" ht="6.75" customHeight="1" x14ac:dyDescent="0.25">
      <c r="B50" s="3"/>
      <c r="C50" s="4"/>
      <c r="D50" s="4"/>
      <c r="E50" s="4"/>
      <c r="F50" s="5"/>
      <c r="G50" s="40"/>
      <c r="H50" s="116"/>
      <c r="I50" s="57"/>
      <c r="J50" s="40"/>
      <c r="K50" s="94"/>
    </row>
    <row r="51" spans="2:14" s="83" customFormat="1" ht="16.5" customHeight="1" x14ac:dyDescent="0.25">
      <c r="B51" s="78" t="s">
        <v>49</v>
      </c>
      <c r="C51" s="84"/>
      <c r="D51" s="79"/>
      <c r="E51" s="79"/>
      <c r="F51" s="85"/>
      <c r="G51" s="85"/>
      <c r="H51" s="117"/>
      <c r="I51" s="86"/>
      <c r="J51" s="85"/>
      <c r="K51" s="107"/>
    </row>
    <row r="52" spans="2:14" s="2" customFormat="1" ht="5.25" customHeight="1" x14ac:dyDescent="0.25">
      <c r="B52" s="3"/>
      <c r="C52" s="4"/>
      <c r="D52" s="4"/>
      <c r="E52" s="4"/>
      <c r="F52" s="5"/>
      <c r="G52" s="40"/>
      <c r="H52" s="116"/>
      <c r="I52" s="57"/>
      <c r="J52" s="40"/>
      <c r="K52" s="94"/>
    </row>
    <row r="53" spans="2:14" s="2" customFormat="1" ht="15.75" thickBot="1" x14ac:dyDescent="0.3">
      <c r="B53" s="58" t="s">
        <v>26</v>
      </c>
      <c r="C53" s="8"/>
      <c r="D53" s="8" t="s">
        <v>0</v>
      </c>
      <c r="E53" s="7"/>
      <c r="F53" s="59"/>
      <c r="G53" s="60"/>
      <c r="H53" s="118"/>
      <c r="I53" s="104" t="s">
        <v>0</v>
      </c>
      <c r="J53" s="103"/>
      <c r="K53" s="100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98</v>
      </c>
      <c r="F54" s="156" t="s">
        <v>66</v>
      </c>
      <c r="G54" s="41"/>
      <c r="H54" s="120"/>
      <c r="I54" s="22"/>
      <c r="J54" s="121"/>
      <c r="K54" s="122"/>
    </row>
    <row r="55" spans="2:14" s="2" customFormat="1" x14ac:dyDescent="0.25">
      <c r="B55" s="3"/>
      <c r="C55" s="4">
        <v>36</v>
      </c>
      <c r="D55" s="4" t="s">
        <v>100</v>
      </c>
      <c r="E55" s="11">
        <v>7.0000000000000007E-2</v>
      </c>
      <c r="F55" s="199">
        <v>7.0000000000000007E-2</v>
      </c>
      <c r="G55" s="11"/>
      <c r="H55" s="105"/>
      <c r="I55" s="19"/>
      <c r="J55" s="43"/>
      <c r="K55" s="94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200">
        <v>0.15</v>
      </c>
      <c r="G56" s="24"/>
      <c r="H56" s="105"/>
      <c r="I56" s="19"/>
      <c r="J56" s="43"/>
      <c r="K56" s="94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200">
        <v>0.05</v>
      </c>
      <c r="G57" s="24"/>
      <c r="H57" s="105"/>
      <c r="I57" s="19"/>
      <c r="J57" s="43"/>
      <c r="K57" s="94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200">
        <v>0.08</v>
      </c>
      <c r="G58" s="24"/>
      <c r="H58" s="105"/>
      <c r="I58" s="19"/>
      <c r="J58" s="43"/>
      <c r="K58" s="94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200">
        <v>0.1</v>
      </c>
      <c r="G59" s="24"/>
      <c r="H59" s="105"/>
      <c r="I59" s="19"/>
      <c r="J59" s="43"/>
      <c r="K59" s="94"/>
    </row>
    <row r="60" spans="2:14" s="2" customFormat="1" x14ac:dyDescent="0.25">
      <c r="B60" s="3"/>
      <c r="C60" s="4">
        <v>41</v>
      </c>
      <c r="D60" s="28" t="s">
        <v>59</v>
      </c>
      <c r="E60" s="24">
        <v>0.05</v>
      </c>
      <c r="F60" s="200">
        <v>0.05</v>
      </c>
      <c r="G60" s="24"/>
      <c r="H60" s="105"/>
      <c r="I60" s="19"/>
      <c r="J60" s="43"/>
      <c r="K60" s="94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200">
        <v>0.01</v>
      </c>
      <c r="G61" s="24"/>
      <c r="H61" s="105"/>
      <c r="I61" s="19"/>
      <c r="J61" s="43"/>
      <c r="K61" s="94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200">
        <v>0.02</v>
      </c>
      <c r="G62" s="24"/>
      <c r="H62" s="105"/>
      <c r="I62" s="19"/>
      <c r="J62" s="43"/>
      <c r="K62" s="94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200">
        <v>0.02</v>
      </c>
      <c r="G63" s="24"/>
      <c r="H63" s="105"/>
      <c r="I63" s="19"/>
      <c r="J63" s="43"/>
      <c r="K63" s="94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200">
        <v>0.01</v>
      </c>
      <c r="G64" s="24"/>
      <c r="H64" s="105"/>
      <c r="I64" s="19"/>
      <c r="J64" s="43"/>
      <c r="K64" s="94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200">
        <v>0.02</v>
      </c>
      <c r="G65" s="24"/>
      <c r="H65" s="105"/>
      <c r="I65" s="19"/>
      <c r="J65" s="43"/>
      <c r="K65" s="94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200">
        <v>0.02</v>
      </c>
      <c r="G66" s="24"/>
      <c r="H66" s="105"/>
      <c r="I66" s="19"/>
      <c r="J66" s="43"/>
      <c r="K66" s="94"/>
    </row>
    <row r="67" spans="2:17" s="2" customFormat="1" x14ac:dyDescent="0.25">
      <c r="B67" s="9" t="s">
        <v>120</v>
      </c>
      <c r="C67" s="4">
        <v>48</v>
      </c>
      <c r="D67" s="28" t="s">
        <v>121</v>
      </c>
      <c r="E67" s="24">
        <v>0.15</v>
      </c>
      <c r="F67" s="200">
        <v>0.15</v>
      </c>
      <c r="G67" s="77"/>
      <c r="H67" s="119"/>
      <c r="I67" s="19"/>
      <c r="J67" s="42"/>
      <c r="K67" s="94"/>
    </row>
    <row r="68" spans="2:17" s="2" customFormat="1" ht="15" x14ac:dyDescent="0.25">
      <c r="B68" s="3"/>
      <c r="C68" s="4">
        <v>49</v>
      </c>
      <c r="D68" s="53" t="s">
        <v>50</v>
      </c>
      <c r="E68" s="54">
        <f>SUM(E55:E67)</f>
        <v>0.75000000000000022</v>
      </c>
      <c r="F68" s="157">
        <f>SUM(F55:F67)</f>
        <v>0.75000000000000022</v>
      </c>
      <c r="G68" s="217" t="s">
        <v>88</v>
      </c>
      <c r="H68" s="174" t="s">
        <v>99</v>
      </c>
      <c r="I68" s="56">
        <f>ROUND(F68*I48,2)</f>
        <v>68.98</v>
      </c>
      <c r="J68" s="55"/>
      <c r="K68" s="175">
        <f>ROUND(F68*K48,2)</f>
        <v>86.34</v>
      </c>
    </row>
    <row r="69" spans="2:17" s="2" customFormat="1" ht="5.25" customHeight="1" x14ac:dyDescent="0.25">
      <c r="B69" s="3"/>
      <c r="C69" s="4"/>
      <c r="D69" s="18"/>
      <c r="E69" s="44"/>
      <c r="F69" s="44"/>
      <c r="G69" s="218"/>
      <c r="H69" s="105"/>
      <c r="I69" s="57"/>
      <c r="J69" s="11"/>
      <c r="K69" s="94"/>
    </row>
    <row r="70" spans="2:17" s="2" customFormat="1" ht="15" x14ac:dyDescent="0.25">
      <c r="B70" s="58" t="s">
        <v>40</v>
      </c>
      <c r="C70" s="8"/>
      <c r="D70" s="8" t="s">
        <v>0</v>
      </c>
      <c r="E70" s="188"/>
      <c r="F70" s="188"/>
      <c r="G70" s="219"/>
      <c r="H70" s="105"/>
      <c r="I70" s="104" t="s">
        <v>0</v>
      </c>
      <c r="J70" s="11"/>
      <c r="K70" s="100" t="s">
        <v>0</v>
      </c>
    </row>
    <row r="71" spans="2:17" s="2" customFormat="1" x14ac:dyDescent="0.25">
      <c r="B71" s="179"/>
      <c r="C71" s="18">
        <v>50</v>
      </c>
      <c r="D71" s="18" t="s">
        <v>38</v>
      </c>
      <c r="E71" s="44">
        <v>0.05</v>
      </c>
      <c r="F71" s="201">
        <v>0.05</v>
      </c>
      <c r="G71" s="218"/>
      <c r="H71" s="189"/>
      <c r="I71" s="20"/>
      <c r="J71" s="190"/>
      <c r="K71" s="154"/>
    </row>
    <row r="72" spans="2:17" s="2" customFormat="1" x14ac:dyDescent="0.25">
      <c r="B72" s="3"/>
      <c r="C72" s="4">
        <v>51</v>
      </c>
      <c r="D72" s="28" t="s">
        <v>119</v>
      </c>
      <c r="E72" s="24">
        <v>0.05</v>
      </c>
      <c r="F72" s="200">
        <v>0.05</v>
      </c>
      <c r="G72" s="220"/>
      <c r="H72" s="105"/>
      <c r="I72" s="19"/>
      <c r="J72" s="43"/>
      <c r="K72" s="94"/>
      <c r="Q72" s="2" t="s">
        <v>0</v>
      </c>
    </row>
    <row r="73" spans="2:17" s="2" customFormat="1" x14ac:dyDescent="0.25">
      <c r="B73" s="3"/>
      <c r="C73" s="4">
        <v>52</v>
      </c>
      <c r="D73" s="28" t="s">
        <v>39</v>
      </c>
      <c r="E73" s="24">
        <v>0.04</v>
      </c>
      <c r="F73" s="200">
        <v>0.04</v>
      </c>
      <c r="G73" s="220"/>
      <c r="H73" s="105"/>
      <c r="I73" s="19"/>
      <c r="J73" s="43"/>
      <c r="K73" s="94"/>
    </row>
    <row r="74" spans="2:17" s="2" customFormat="1" ht="5.25" customHeight="1" x14ac:dyDescent="0.25">
      <c r="B74" s="3"/>
      <c r="C74" s="4"/>
      <c r="D74" s="31"/>
      <c r="E74" s="145"/>
      <c r="F74" s="158"/>
      <c r="G74" s="221"/>
      <c r="H74" s="105"/>
      <c r="I74" s="19"/>
      <c r="J74" s="43"/>
      <c r="K74" s="94"/>
    </row>
    <row r="75" spans="2:17" s="2" customFormat="1" ht="15" x14ac:dyDescent="0.25">
      <c r="B75" s="3"/>
      <c r="C75" s="4">
        <v>53</v>
      </c>
      <c r="D75" s="148" t="s">
        <v>51</v>
      </c>
      <c r="E75" s="149">
        <f>SUM(E71:E74)</f>
        <v>0.14000000000000001</v>
      </c>
      <c r="F75" s="159">
        <f>SUM(F71:F74)</f>
        <v>0.14000000000000001</v>
      </c>
      <c r="G75" s="222" t="s">
        <v>89</v>
      </c>
      <c r="H75" s="150" t="s">
        <v>99</v>
      </c>
      <c r="I75" s="151">
        <f>ROUND(F75*I48,2)</f>
        <v>12.88</v>
      </c>
      <c r="J75" s="152"/>
      <c r="K75" s="153">
        <f>ROUND(F75*K48,2)</f>
        <v>16.12</v>
      </c>
    </row>
    <row r="76" spans="2:17" s="2" customFormat="1" ht="6.75" customHeight="1" x14ac:dyDescent="0.25">
      <c r="B76" s="3"/>
      <c r="C76" s="4"/>
      <c r="D76" s="31"/>
      <c r="E76" s="145"/>
      <c r="F76" s="158"/>
      <c r="G76" s="221"/>
      <c r="H76" s="146"/>
      <c r="I76" s="136"/>
      <c r="J76" s="147"/>
      <c r="K76" s="137"/>
    </row>
    <row r="77" spans="2:17" s="2" customFormat="1" ht="15" x14ac:dyDescent="0.25">
      <c r="B77" s="3"/>
      <c r="C77" s="4">
        <v>54</v>
      </c>
      <c r="D77" s="148" t="s">
        <v>52</v>
      </c>
      <c r="E77" s="149">
        <f>E75+E68</f>
        <v>0.89000000000000024</v>
      </c>
      <c r="F77" s="159">
        <f>F75+F68</f>
        <v>0.89000000000000024</v>
      </c>
      <c r="G77" s="222" t="s">
        <v>90</v>
      </c>
      <c r="H77" s="150" t="s">
        <v>99</v>
      </c>
      <c r="I77" s="151">
        <f>ROUND(I48*F77,2)</f>
        <v>81.849999999999994</v>
      </c>
      <c r="J77" s="152"/>
      <c r="K77" s="153">
        <f>ROUND(F77*K48,2)</f>
        <v>102.46</v>
      </c>
    </row>
    <row r="78" spans="2:17" s="2" customFormat="1" ht="9" customHeight="1" x14ac:dyDescent="0.25">
      <c r="B78" s="3"/>
      <c r="C78" s="4"/>
      <c r="D78" s="4"/>
      <c r="E78" s="4"/>
      <c r="F78" s="5"/>
      <c r="G78" s="202"/>
      <c r="H78" s="95"/>
      <c r="I78" s="57"/>
      <c r="J78" s="5"/>
      <c r="K78" s="94"/>
    </row>
    <row r="79" spans="2:17" s="83" customFormat="1" ht="16.5" customHeight="1" x14ac:dyDescent="0.25">
      <c r="B79" s="78" t="s">
        <v>105</v>
      </c>
      <c r="C79" s="79"/>
      <c r="D79" s="80"/>
      <c r="E79" s="79"/>
      <c r="F79" s="173"/>
      <c r="G79" s="223" t="s">
        <v>91</v>
      </c>
      <c r="H79" s="106" t="s">
        <v>99</v>
      </c>
      <c r="I79" s="81">
        <f>ROUND(I48+I77,2)</f>
        <v>173.82</v>
      </c>
      <c r="J79" s="82"/>
      <c r="K79" s="107">
        <f>ROUND(K48+K77,2)</f>
        <v>217.58</v>
      </c>
    </row>
    <row r="80" spans="2:17" s="2" customFormat="1" ht="5.25" customHeight="1" x14ac:dyDescent="0.25">
      <c r="B80" s="3"/>
      <c r="C80" s="4"/>
      <c r="D80" s="4"/>
      <c r="E80" s="4"/>
      <c r="F80" s="5"/>
      <c r="G80" s="202"/>
      <c r="H80" s="95"/>
      <c r="I80" s="57"/>
      <c r="J80" s="5"/>
      <c r="K80" s="94"/>
    </row>
    <row r="81" spans="2:11" s="2" customFormat="1" ht="15" x14ac:dyDescent="0.25">
      <c r="B81" s="191" t="s">
        <v>62</v>
      </c>
      <c r="C81" s="194"/>
      <c r="D81" s="193"/>
      <c r="E81" s="194"/>
      <c r="F81" s="195"/>
      <c r="G81" s="216" t="s">
        <v>93</v>
      </c>
      <c r="H81" s="110" t="s">
        <v>99</v>
      </c>
      <c r="I81" s="111">
        <f>ROUND(I79*I47,2)</f>
        <v>13789.14</v>
      </c>
      <c r="J81" s="112"/>
      <c r="K81" s="113">
        <f>ROUND(K79*K47,2)</f>
        <v>17260.62</v>
      </c>
    </row>
    <row r="82" spans="2:11" s="2" customFormat="1" ht="5.25" customHeight="1" x14ac:dyDescent="0.25">
      <c r="B82" s="3"/>
      <c r="C82" s="4"/>
      <c r="D82" s="4"/>
      <c r="E82" s="4"/>
      <c r="F82" s="5"/>
      <c r="G82" s="202"/>
      <c r="H82" s="95"/>
      <c r="I82" s="57"/>
      <c r="J82" s="5"/>
      <c r="K82" s="94"/>
    </row>
    <row r="83" spans="2:11" s="2" customFormat="1" ht="15.75" thickBot="1" x14ac:dyDescent="0.3">
      <c r="B83" s="25" t="s">
        <v>63</v>
      </c>
      <c r="C83" s="26"/>
      <c r="D83" s="27"/>
      <c r="E83" s="26"/>
      <c r="F83" s="164"/>
      <c r="G83" s="224" t="s">
        <v>92</v>
      </c>
      <c r="H83" s="108" t="s">
        <v>99</v>
      </c>
      <c r="I83" s="101">
        <f>ROUND(I79*I46,2)</f>
        <v>165476.64000000001</v>
      </c>
      <c r="J83" s="109"/>
      <c r="K83" s="102">
        <f>ROUND(K79*K46,2)</f>
        <v>207136.16</v>
      </c>
    </row>
    <row r="85" spans="2:11" ht="3.75" customHeight="1" x14ac:dyDescent="0.2"/>
    <row r="86" spans="2:11" x14ac:dyDescent="0.2">
      <c r="B86" s="225" t="s">
        <v>122</v>
      </c>
      <c r="D86" s="225" t="s">
        <v>123</v>
      </c>
      <c r="E86" s="33" t="s">
        <v>94</v>
      </c>
      <c r="F86" s="73"/>
      <c r="G86" s="33" t="s">
        <v>103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A1</vt:lpstr>
      <vt:lpstr>'KAT A1'!Druckbereich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2016-02-12T11:56:14Z</dcterms:modified>
</cp:coreProperties>
</file>