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03477228-9D93-4A74-8E9F-61618393809B}" xr6:coauthVersionLast="47" xr6:coauthVersionMax="47" xr10:uidLastSave="{00000000-0000-0000-0000-000000000000}"/>
  <bookViews>
    <workbookView xWindow="-28920" yWindow="-120" windowWidth="29040" windowHeight="15840" tabRatio="560" xr2:uid="{00000000-000D-0000-FFFF-FFFF00000000}"/>
  </bookViews>
  <sheets>
    <sheet name="Objektplanung Architektur" sheetId="57" r:id="rId1"/>
  </sheets>
  <definedNames>
    <definedName name="_xlnm.Print_Area" localSheetId="0">'Objektplanung Architektur'!$A$1:$I$101</definedName>
    <definedName name="_xlnm.Print_Titles" localSheetId="0">'Objektplanung Architektur'!$A:$D,'Objektplanung Architektur'!$2:$2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9" i="57" l="1"/>
  <c r="E56" i="57"/>
  <c r="E62" i="57" l="1"/>
  <c r="D80" i="57"/>
  <c r="I91" i="57"/>
  <c r="H13" i="57"/>
  <c r="H14" i="57" s="1"/>
  <c r="I38" i="57"/>
  <c r="I37" i="57"/>
  <c r="I33" i="57"/>
  <c r="I31" i="57"/>
  <c r="I29" i="57"/>
  <c r="I27" i="57"/>
  <c r="I25" i="57"/>
  <c r="I24" i="57"/>
  <c r="I23" i="57"/>
  <c r="I20" i="57"/>
  <c r="I8" i="57"/>
  <c r="I6" i="57"/>
  <c r="E22" i="57"/>
  <c r="E10" i="57"/>
  <c r="H10" i="57" s="1"/>
  <c r="I10" i="57" s="1"/>
  <c r="E80" i="57"/>
  <c r="E89" i="57" s="1"/>
  <c r="G17" i="57" l="1"/>
  <c r="H18" i="57"/>
  <c r="H15" i="57"/>
  <c r="I15" i="57"/>
  <c r="H17" i="57"/>
  <c r="I16" i="57"/>
  <c r="I13" i="57"/>
  <c r="E35" i="57"/>
  <c r="D8" i="57" s="1"/>
  <c r="I18" i="57" l="1"/>
  <c r="I35" i="57" s="1"/>
  <c r="I40" i="57" s="1"/>
  <c r="E60" i="57" s="1"/>
  <c r="D27" i="57"/>
  <c r="D22" i="57"/>
  <c r="D33" i="57"/>
  <c r="D31" i="57"/>
  <c r="D29" i="57"/>
  <c r="D10" i="57"/>
  <c r="D20" i="57"/>
  <c r="D6" i="57"/>
  <c r="E65" i="57" l="1"/>
  <c r="E64" i="57"/>
  <c r="E63" i="57"/>
  <c r="D35" i="57"/>
  <c r="I64" i="57" l="1"/>
  <c r="F67" i="57"/>
  <c r="F87" i="57" s="1"/>
  <c r="F65" i="57"/>
  <c r="F88" i="57" l="1"/>
  <c r="F85" i="57"/>
  <c r="F84" i="57"/>
  <c r="F70" i="57"/>
  <c r="F72" i="57"/>
  <c r="F83" i="57"/>
  <c r="F79" i="57"/>
  <c r="F82" i="57"/>
  <c r="F78" i="57"/>
  <c r="F76" i="57"/>
  <c r="F74" i="57"/>
  <c r="F73" i="57"/>
  <c r="F75" i="57"/>
  <c r="F71" i="57"/>
  <c r="F86" i="57"/>
  <c r="F81" i="57"/>
  <c r="F77" i="57"/>
  <c r="F80" i="57" l="1"/>
  <c r="F89" i="57" s="1"/>
  <c r="I89" i="57" s="1"/>
  <c r="I93" i="57" l="1"/>
  <c r="I95" i="57" s="1"/>
  <c r="I98" i="57" l="1"/>
  <c r="E101" i="57" l="1"/>
  <c r="I99" i="57"/>
  <c r="I100" i="57" s="1"/>
</calcChain>
</file>

<file path=xl/sharedStrings.xml><?xml version="1.0" encoding="utf-8"?>
<sst xmlns="http://schemas.openxmlformats.org/spreadsheetml/2006/main" count="104" uniqueCount="97">
  <si>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</si>
  <si>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</si>
  <si>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</si>
  <si>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</si>
  <si>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</si>
  <si>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</si>
  <si>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</si>
  <si>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</si>
  <si>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</si>
  <si>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</si>
  <si>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</si>
  <si>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</si>
  <si>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</si>
  <si>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</si>
  <si>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</si>
  <si>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</si>
  <si>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</si>
  <si>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</si>
  <si>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</si>
  <si>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</si>
  <si>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</si>
  <si>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</si>
  <si>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</si>
  <si>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</si>
  <si>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</si>
  <si>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</si>
  <si>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</si>
  <si>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</si>
  <si>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</si>
  <si>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</si>
  <si>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</si>
  <si>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</si>
  <si>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</si>
  <si>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</si>
  <si>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</si>
  <si>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</si>
  <si>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</si>
  <si>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</si>
  <si>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</si>
  <si>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8 Örtliche Bauaufsicht, Dokumentation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</si>
  <si>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</si>
  <si>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</si>
  <si>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</si>
  <si>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</si>
  <si>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</si>
  <si>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</si>
  <si>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BMGL in €</t>
  </si>
  <si>
    <t>Nutzungsspezifische Ausstattung</t>
  </si>
  <si>
    <t>LPH 7 Begleitung der Bauausführung</t>
  </si>
  <si>
    <t>LPH 9 Objektbetreuung</t>
  </si>
  <si>
    <t>6 bis 42</t>
  </si>
  <si>
    <t>ERK %</t>
  </si>
  <si>
    <t>Anforderungsmerkmale/Bewertungspunkte</t>
  </si>
  <si>
    <t>KGR 2 + KGR 4 =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</si>
  <si>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0,0198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+ 0,9406]</t>
    </r>
  </si>
  <si>
    <r>
      <t>&lt;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40,00 x (BMGL)</t>
    </r>
    <r>
      <rPr>
        <vertAlign val="superscript"/>
        <sz val="10"/>
        <rFont val="Arial"/>
        <family val="2"/>
      </rPr>
      <t>(-0,1208)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</si>
  <si>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12,2611 x (BMGL)</t>
    </r>
    <r>
      <rPr>
        <vertAlign val="superscript"/>
        <sz val="10"/>
        <rFont val="Arial"/>
        <family val="2"/>
      </rPr>
      <t>(-0,0394)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</si>
  <si>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Summe Objektplanung Architekt brutto</t>
  </si>
  <si>
    <t>Summe Objektplanung Architekt ohne Nebenkosten</t>
  </si>
  <si>
    <t>Summe Objektplanung Architekt netto inkl. NK</t>
  </si>
  <si>
    <t>%-Satz für OA (Planung + ÖBA)</t>
  </si>
  <si>
    <t>LPH 1 Grundlagenanalyse</t>
  </si>
  <si>
    <t>Prozentanteil an Errichtungskosten (netto, inkl. NK)</t>
  </si>
  <si>
    <t>Ermittlung Bemessungsgrundlage (BMGL)</t>
  </si>
  <si>
    <r>
      <t xml:space="preserve">PLANUNGSLEISTUNGEN </t>
    </r>
    <r>
      <rPr>
        <sz val="10"/>
        <color indexed="8"/>
        <rFont val="Arial"/>
        <family val="2"/>
      </rPr>
      <t>(GP)</t>
    </r>
  </si>
  <si>
    <t>Stundenpool (optionale Leistungen)</t>
  </si>
  <si>
    <t>Errichtungskosten in €</t>
  </si>
  <si>
    <t>Umbauzuschlag nach AR.18 (2) und OA.11</t>
  </si>
  <si>
    <t>Einbaumöbel</t>
  </si>
  <si>
    <t>Serienmöbel</t>
  </si>
  <si>
    <r>
      <t>Vergütung VOA = BMGL x 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 xml:space="preserve">LPH  </t>
    </r>
    <r>
      <rPr>
        <i/>
        <sz val="10"/>
        <rFont val="Arial"/>
        <family val="2"/>
      </rPr>
      <t>(inkl. Umbauzuschlag)</t>
    </r>
  </si>
  <si>
    <t>LM.VM</t>
  </si>
  <si>
    <r>
      <t xml:space="preserve">mitzuverarbeitende Bausubstanz (Umbau) – </t>
    </r>
    <r>
      <rPr>
        <b/>
        <sz val="10"/>
        <color rgb="FF000000"/>
        <rFont val="Arial"/>
        <family val="2"/>
      </rPr>
      <t xml:space="preserve"> BAU</t>
    </r>
  </si>
  <si>
    <t>mitzuverarbeitende Bausubstanz (Umbau) –  TECHNIK</t>
  </si>
  <si>
    <t>NEBENKOSTEN</t>
  </si>
  <si>
    <t>Objektplanung Architektur nach VM.OA.2023</t>
  </si>
  <si>
    <t>mehr als 20 Nutzer, Planungsbeteiligte</t>
  </si>
  <si>
    <t>starke terminliche Verdichtung</t>
  </si>
  <si>
    <t>mehr als 50 Ausführungsbeteiligte</t>
  </si>
  <si>
    <t>Projekte über 100 Mio €</t>
  </si>
  <si>
    <t>50% =</t>
  </si>
  <si>
    <t>wenn KGR 3 &lt; 50% von KGR 2 + KGR 4 → KGR 3 fließt zu 100% in BMGL ein</t>
  </si>
  <si>
    <t>wenn KGR3 &gt; 50% von KGR2 + KGR4 → Abminderung BMGL KGR3</t>
  </si>
  <si>
    <t>gering          durchschnitt.          hoch</t>
  </si>
  <si>
    <r>
      <rPr>
        <b/>
        <sz val="8"/>
        <color indexed="8"/>
        <rFont val="Arial"/>
        <family val="2"/>
      </rPr>
      <t xml:space="preserve">Objektplanung Architekt
</t>
    </r>
    <r>
      <rPr>
        <sz val="8"/>
        <color indexed="8"/>
        <rFont val="Arial"/>
        <family val="2"/>
      </rPr>
      <t>nach VM.OA.2023</t>
    </r>
  </si>
  <si>
    <t>0 bis 5</t>
  </si>
  <si>
    <t>0 bis 3</t>
  </si>
  <si>
    <t>0 bis 4</t>
  </si>
  <si>
    <t>Bauteilkatalog zusätzlich zum oa. Raumbuch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</si>
  <si>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</si>
  <si>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Zusammenstellung / Bearbeitung eines Raumbuches</t>
  </si>
  <si>
    <t>Zusatz Nachweise Nachhaltigkeit</t>
  </si>
  <si>
    <t>Zusatz vertiefte Kostenschätzung (vKS)</t>
  </si>
  <si>
    <t>Zusatz viertiefte Kostenberechnung (vKB)</t>
  </si>
  <si>
    <t>Zusatz Bearbeitung von Wandabwicklungen in LPH3</t>
  </si>
  <si>
    <t>Zusatz Fortschreibung von Wandabwicklungen in LPH5</t>
  </si>
  <si>
    <t>Lean Construction Management in LPH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</si>
</sst>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_-* #,##0.0000_-;\-* #,##0.0000_-;_-* &quot;-&quot;??_-;_-@_-"/>
    <numFmt numFmtId="170" formatCode="#,##0\ &quot;€&quot;"/>
    <numFmt numFmtId="171" formatCode="0.0%"/>
    <numFmt numFmtId="172" formatCode="#,##0\ &quot;h&quot;"/>
    <numFmt numFmtId="173" formatCode="#,##0.00\ &quot;€/h&quot;"/>
    <numFmt numFmtId="174" formatCode="0.0000%"/>
    <numFmt numFmtId="175" formatCode="_-* #,##0_-;\-* #,##0_-;_-* &quot;-&quot;??_-;_-@_-"/>
  </numFmts>
  <fonts count="5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i/>
      <sz val="7"/>
      <color indexed="8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9"/>
      <color theme="1" tint="0.49998474074526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b/>
      <sz val="10"/>
      <color rgb="FF000000"/>
      <name val="Arial"/>
      <family val="2"/>
    </font>
    <font>
      <sz val="8.5"/>
      <color indexed="8"/>
      <name val="Arial"/>
      <family val="2"/>
    </font>
    <font>
      <i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indexed="8"/>
      <name val="Arial"/>
      <family val="2"/>
    </font>
    <font>
      <i/>
      <sz val="9"/>
      <color theme="1"/>
      <name val="Calibri"/>
      <family val="2"/>
      <scheme val="minor"/>
    </font>
    <font>
      <sz val="14"/>
      <color indexed="8"/>
      <name val="Wingdings 3"/>
      <family val="1"/>
      <charset val="2"/>
    </font>
    <font>
      <sz val="8"/>
      <color theme="1" tint="0.49998474074526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6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6" applyNumberFormat="0" applyAlignment="0" applyProtection="0"/>
    <xf numFmtId="0" fontId="28" fillId="8" borderId="7" applyNumberFormat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9" fillId="9" borderId="7" applyNumberFormat="0" applyAlignment="0" applyProtection="0"/>
    <xf numFmtId="0" fontId="30" fillId="0" borderId="8" applyNumberFormat="0" applyFill="0" applyAlignment="0" applyProtection="0"/>
    <xf numFmtId="0" fontId="3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2" fillId="11" borderId="0" applyNumberFormat="0" applyBorder="0" applyAlignment="0" applyProtection="0"/>
    <xf numFmtId="0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3" fillId="12" borderId="0" applyNumberFormat="0" applyBorder="0" applyAlignment="0" applyProtection="0"/>
    <xf numFmtId="0" fontId="25" fillId="13" borderId="9" applyNumberFormat="0" applyFont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14" borderId="0" applyNumberFormat="0" applyBorder="0" applyAlignment="0" applyProtection="0"/>
    <xf numFmtId="0" fontId="25" fillId="0" borderId="0"/>
    <xf numFmtId="0" fontId="2" fillId="0" borderId="0"/>
    <xf numFmtId="0" fontId="4" fillId="0" borderId="0"/>
    <xf numFmtId="0" fontId="25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1" fillId="15" borderId="14" applyNumberFormat="0" applyAlignment="0" applyProtection="0"/>
    <xf numFmtId="43" fontId="25" fillId="0" borderId="0" applyFont="0" applyFill="0" applyBorder="0" applyAlignment="0" applyProtection="0"/>
  </cellStyleXfs>
  <cellXfs count="239">
    <xf numFmtId="0" fontId="0" fillId="0" borderId="0" xfId="0"/>
    <xf numFmtId="0" fontId="6" fillId="0" borderId="0" xfId="36" applyFont="1" applyAlignment="1">
      <alignment vertical="center"/>
    </xf>
    <xf numFmtId="0" fontId="13" fillId="0" borderId="0" xfId="36" applyFont="1" applyAlignment="1">
      <alignment vertical="center"/>
    </xf>
    <xf numFmtId="0" fontId="14" fillId="0" borderId="0" xfId="36" applyFont="1" applyAlignment="1">
      <alignment vertical="center"/>
    </xf>
    <xf numFmtId="10" fontId="14" fillId="0" borderId="0" xfId="36" applyNumberFormat="1" applyFont="1" applyAlignment="1">
      <alignment horizontal="center" vertical="center"/>
    </xf>
    <xf numFmtId="0" fontId="2" fillId="0" borderId="0" xfId="32" applyAlignment="1">
      <alignment vertical="center"/>
    </xf>
    <xf numFmtId="0" fontId="2" fillId="0" borderId="2" xfId="32" applyBorder="1" applyAlignment="1">
      <alignment vertical="center"/>
    </xf>
    <xf numFmtId="0" fontId="2" fillId="0" borderId="3" xfId="32" applyBorder="1" applyAlignment="1">
      <alignment vertical="center"/>
    </xf>
    <xf numFmtId="10" fontId="14" fillId="0" borderId="0" xfId="36" applyNumberFormat="1" applyFont="1" applyAlignment="1">
      <alignment horizontal="right" vertical="center"/>
    </xf>
    <xf numFmtId="0" fontId="13" fillId="0" borderId="2" xfId="36" applyFont="1" applyBorder="1" applyAlignment="1">
      <alignment vertical="center"/>
    </xf>
    <xf numFmtId="0" fontId="6" fillId="0" borderId="2" xfId="36" applyFont="1" applyBorder="1" applyAlignment="1">
      <alignment vertical="center"/>
    </xf>
    <xf numFmtId="0" fontId="9" fillId="16" borderId="15" xfId="36" applyFont="1" applyFill="1" applyBorder="1" applyAlignment="1">
      <alignment vertical="center"/>
    </xf>
    <xf numFmtId="3" fontId="14" fillId="0" borderId="0" xfId="36" applyNumberFormat="1" applyFont="1" applyAlignment="1">
      <alignment horizontal="right" vertical="center"/>
    </xf>
    <xf numFmtId="4" fontId="2" fillId="16" borderId="0" xfId="32" applyNumberFormat="1" applyFill="1" applyAlignment="1">
      <alignment vertical="center"/>
    </xf>
    <xf numFmtId="4" fontId="2" fillId="0" borderId="0" xfId="32" applyNumberFormat="1" applyAlignment="1">
      <alignment vertical="center"/>
    </xf>
    <xf numFmtId="3" fontId="14" fillId="0" borderId="5" xfId="36" applyNumberFormat="1" applyFont="1" applyBorder="1" applyAlignment="1">
      <alignment vertical="center"/>
    </xf>
    <xf numFmtId="0" fontId="1" fillId="16" borderId="4" xfId="33" applyFont="1" applyFill="1" applyBorder="1" applyAlignment="1">
      <alignment vertical="center"/>
    </xf>
    <xf numFmtId="0" fontId="2" fillId="16" borderId="4" xfId="33" applyFill="1" applyBorder="1" applyAlignment="1">
      <alignment horizontal="right" vertical="center"/>
    </xf>
    <xf numFmtId="0" fontId="2" fillId="0" borderId="0" xfId="33" applyAlignment="1">
      <alignment vertical="center"/>
    </xf>
    <xf numFmtId="0" fontId="1" fillId="0" borderId="0" xfId="33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3" applyFont="1" applyAlignment="1">
      <alignment vertical="center"/>
    </xf>
    <xf numFmtId="166" fontId="1" fillId="0" borderId="0" xfId="23" applyNumberFormat="1" applyFont="1" applyFill="1" applyAlignment="1" applyProtection="1">
      <alignment horizontal="right" vertical="center"/>
    </xf>
    <xf numFmtId="0" fontId="2" fillId="0" borderId="2" xfId="33" applyBorder="1" applyAlignment="1">
      <alignment vertical="center"/>
    </xf>
    <xf numFmtId="166" fontId="1" fillId="0" borderId="0" xfId="33" applyNumberFormat="1" applyFont="1" applyAlignment="1">
      <alignment horizontal="right" vertical="center"/>
    </xf>
    <xf numFmtId="0" fontId="42" fillId="0" borderId="0" xfId="33" applyFont="1" applyAlignment="1">
      <alignment vertical="center"/>
    </xf>
    <xf numFmtId="10" fontId="2" fillId="0" borderId="0" xfId="33" applyNumberFormat="1" applyAlignment="1">
      <alignment horizontal="right" vertical="center"/>
    </xf>
    <xf numFmtId="0" fontId="42" fillId="0" borderId="2" xfId="33" applyFont="1" applyBorder="1" applyAlignment="1">
      <alignment vertical="center"/>
    </xf>
    <xf numFmtId="168" fontId="2" fillId="0" borderId="0" xfId="33" applyNumberFormat="1" applyAlignment="1">
      <alignment vertical="center"/>
    </xf>
    <xf numFmtId="168" fontId="2" fillId="0" borderId="2" xfId="33" applyNumberFormat="1" applyBorder="1" applyAlignment="1">
      <alignment vertical="center"/>
    </xf>
    <xf numFmtId="168" fontId="10" fillId="0" borderId="0" xfId="33" applyNumberFormat="1" applyFont="1" applyAlignment="1">
      <alignment horizontal="right" vertical="center"/>
    </xf>
    <xf numFmtId="10" fontId="1" fillId="0" borderId="0" xfId="23" applyNumberFormat="1" applyFont="1" applyFill="1" applyAlignment="1" applyProtection="1">
      <alignment horizontal="right" vertical="center"/>
    </xf>
    <xf numFmtId="42" fontId="10" fillId="18" borderId="0" xfId="33" applyNumberFormat="1" applyFont="1" applyFill="1" applyAlignment="1">
      <alignment horizontal="right" vertical="center"/>
    </xf>
    <xf numFmtId="174" fontId="1" fillId="16" borderId="0" xfId="23" applyNumberFormat="1" applyFont="1" applyFill="1" applyAlignment="1" applyProtection="1">
      <alignment horizontal="right" vertical="center"/>
    </xf>
    <xf numFmtId="42" fontId="8" fillId="16" borderId="2" xfId="32" applyNumberFormat="1" applyFont="1" applyFill="1" applyBorder="1" applyAlignment="1">
      <alignment vertical="center"/>
    </xf>
    <xf numFmtId="10" fontId="49" fillId="0" borderId="0" xfId="23" applyNumberFormat="1" applyFont="1" applyAlignment="1">
      <alignment horizontal="right" vertical="center"/>
    </xf>
    <xf numFmtId="10" fontId="49" fillId="0" borderId="2" xfId="23" applyNumberFormat="1" applyFont="1" applyBorder="1" applyAlignment="1">
      <alignment horizontal="right" vertical="center"/>
    </xf>
    <xf numFmtId="1" fontId="9" fillId="16" borderId="0" xfId="36" applyNumberFormat="1" applyFont="1" applyFill="1" applyAlignment="1">
      <alignment vertical="center"/>
    </xf>
    <xf numFmtId="3" fontId="16" fillId="0" borderId="0" xfId="36" applyNumberFormat="1" applyFont="1" applyAlignment="1">
      <alignment horizontal="right" vertical="center"/>
    </xf>
    <xf numFmtId="3" fontId="14" fillId="0" borderId="0" xfId="36" applyNumberFormat="1" applyFont="1" applyAlignment="1">
      <alignment vertical="center"/>
    </xf>
    <xf numFmtId="0" fontId="9" fillId="0" borderId="15" xfId="36" applyFont="1" applyBorder="1" applyAlignment="1">
      <alignment vertical="center"/>
    </xf>
    <xf numFmtId="42" fontId="10" fillId="0" borderId="0" xfId="33" applyNumberFormat="1" applyFont="1" applyAlignment="1">
      <alignment horizontal="right" vertical="center"/>
    </xf>
    <xf numFmtId="10" fontId="43" fillId="0" borderId="0" xfId="23" applyNumberFormat="1" applyFont="1" applyFill="1" applyAlignment="1" applyProtection="1">
      <alignment horizontal="right" vertical="center"/>
    </xf>
    <xf numFmtId="174" fontId="43" fillId="19" borderId="0" xfId="23" applyNumberFormat="1" applyFont="1" applyFill="1" applyAlignment="1" applyProtection="1">
      <alignment horizontal="right" vertical="center"/>
    </xf>
    <xf numFmtId="0" fontId="49" fillId="0" borderId="0" xfId="33" applyFont="1" applyAlignment="1">
      <alignment horizontal="center" vertical="center"/>
    </xf>
    <xf numFmtId="166" fontId="1" fillId="0" borderId="0" xfId="23" applyNumberFormat="1" applyFont="1" applyFill="1" applyBorder="1" applyAlignment="1" applyProtection="1">
      <alignment horizontal="right" vertical="center"/>
    </xf>
    <xf numFmtId="10" fontId="1" fillId="0" borderId="0" xfId="23" applyNumberFormat="1" applyFont="1" applyFill="1" applyBorder="1" applyAlignment="1" applyProtection="1">
      <alignment horizontal="right" vertical="center"/>
    </xf>
    <xf numFmtId="3" fontId="14" fillId="0" borderId="0" xfId="36" applyNumberFormat="1" applyFont="1" applyAlignment="1">
      <alignment horizontal="center" vertical="center"/>
    </xf>
    <xf numFmtId="3" fontId="13" fillId="0" borderId="0" xfId="36" applyNumberFormat="1" applyFont="1" applyAlignment="1">
      <alignment vertical="center"/>
    </xf>
    <xf numFmtId="3" fontId="5" fillId="0" borderId="0" xfId="36" applyNumberFormat="1" applyFont="1" applyAlignment="1">
      <alignment vertical="center"/>
    </xf>
    <xf numFmtId="0" fontId="2" fillId="0" borderId="0" xfId="33" applyAlignment="1">
      <alignment horizontal="right" vertical="center"/>
    </xf>
    <xf numFmtId="0" fontId="9" fillId="0" borderId="24" xfId="36" applyFont="1" applyBorder="1" applyAlignment="1">
      <alignment vertical="center"/>
    </xf>
    <xf numFmtId="0" fontId="13" fillId="0" borderId="24" xfId="36" applyFont="1" applyBorder="1" applyAlignment="1">
      <alignment vertical="center"/>
    </xf>
    <xf numFmtId="42" fontId="9" fillId="16" borderId="0" xfId="32" applyNumberFormat="1" applyFont="1" applyFill="1" applyAlignment="1">
      <alignment vertical="center"/>
    </xf>
    <xf numFmtId="1" fontId="9" fillId="16" borderId="19" xfId="36" applyNumberFormat="1" applyFont="1" applyFill="1" applyBorder="1" applyAlignment="1">
      <alignment vertical="center"/>
    </xf>
    <xf numFmtId="0" fontId="53" fillId="0" borderId="0" xfId="36" applyFont="1" applyAlignment="1">
      <alignment horizontal="right" vertical="center"/>
    </xf>
    <xf numFmtId="1" fontId="3" fillId="0" borderId="15" xfId="36" applyNumberFormat="1" applyFont="1" applyBorder="1" applyAlignment="1">
      <alignment vertical="center"/>
    </xf>
    <xf numFmtId="164" fontId="5" fillId="0" borderId="16" xfId="36" applyNumberFormat="1" applyFont="1" applyBorder="1" applyAlignment="1">
      <alignment horizontal="left" vertical="center"/>
    </xf>
    <xf numFmtId="0" fontId="5" fillId="0" borderId="16" xfId="36" applyFont="1" applyBorder="1" applyAlignment="1">
      <alignment vertical="center"/>
    </xf>
    <xf numFmtId="0" fontId="5" fillId="0" borderId="0" xfId="36" applyFont="1" applyAlignment="1">
      <alignment vertical="center"/>
    </xf>
    <xf numFmtId="0" fontId="0" fillId="0" borderId="0" xfId="0" applyAlignment="1">
      <alignment vertical="center"/>
    </xf>
    <xf numFmtId="1" fontId="3" fillId="0" borderId="24" xfId="36" applyNumberFormat="1" applyFont="1" applyBorder="1" applyAlignment="1">
      <alignment vertical="center"/>
    </xf>
    <xf numFmtId="164" fontId="5" fillId="0" borderId="17" xfId="36" applyNumberFormat="1" applyFont="1" applyBorder="1" applyAlignment="1">
      <alignment horizontal="left" vertical="center"/>
    </xf>
    <xf numFmtId="0" fontId="5" fillId="0" borderId="17" xfId="36" applyFont="1" applyBorder="1" applyAlignment="1">
      <alignment vertical="center"/>
    </xf>
    <xf numFmtId="0" fontId="5" fillId="0" borderId="0" xfId="36" applyFont="1" applyAlignment="1">
      <alignment horizontal="right" vertical="center"/>
    </xf>
    <xf numFmtId="9" fontId="5" fillId="0" borderId="0" xfId="36" applyNumberFormat="1" applyFont="1" applyAlignment="1">
      <alignment horizontal="right" vertical="center"/>
    </xf>
    <xf numFmtId="175" fontId="5" fillId="0" borderId="0" xfId="36" applyNumberFormat="1" applyFont="1" applyAlignment="1">
      <alignment vertical="center"/>
    </xf>
    <xf numFmtId="0" fontId="5" fillId="0" borderId="30" xfId="36" applyFont="1" applyBorder="1" applyAlignment="1">
      <alignment vertical="center"/>
    </xf>
    <xf numFmtId="1" fontId="5" fillId="0" borderId="15" xfId="36" applyNumberFormat="1" applyFont="1" applyBorder="1" applyAlignment="1">
      <alignment vertical="center"/>
    </xf>
    <xf numFmtId="165" fontId="5" fillId="0" borderId="16" xfId="36" applyNumberFormat="1" applyFont="1" applyBorder="1" applyAlignment="1">
      <alignment horizontal="left" vertical="center"/>
    </xf>
    <xf numFmtId="0" fontId="5" fillId="0" borderId="27" xfId="36" applyFont="1" applyBorder="1" applyAlignment="1">
      <alignment vertical="center"/>
    </xf>
    <xf numFmtId="0" fontId="54" fillId="0" borderId="0" xfId="0" applyFont="1" applyAlignment="1">
      <alignment vertical="center"/>
    </xf>
    <xf numFmtId="0" fontId="5" fillId="0" borderId="24" xfId="36" applyFont="1" applyBorder="1" applyAlignment="1">
      <alignment vertical="center"/>
    </xf>
    <xf numFmtId="0" fontId="5" fillId="0" borderId="17" xfId="36" applyFont="1" applyBorder="1" applyAlignment="1">
      <alignment horizontal="left" vertical="center"/>
    </xf>
    <xf numFmtId="0" fontId="9" fillId="0" borderId="0" xfId="36" applyFont="1" applyAlignment="1">
      <alignment horizontal="left" vertical="center"/>
    </xf>
    <xf numFmtId="0" fontId="5" fillId="0" borderId="0" xfId="36" applyFont="1" applyAlignment="1">
      <alignment horizontal="left" vertical="center"/>
    </xf>
    <xf numFmtId="0" fontId="6" fillId="0" borderId="0" xfId="36" applyFont="1" applyAlignment="1">
      <alignment horizontal="left" vertical="center"/>
    </xf>
    <xf numFmtId="3" fontId="5" fillId="0" borderId="0" xfId="36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75" fontId="8" fillId="16" borderId="0" xfId="45" applyNumberFormat="1" applyFont="1" applyFill="1" applyAlignment="1">
      <alignment vertical="center"/>
    </xf>
    <xf numFmtId="1" fontId="5" fillId="0" borderId="0" xfId="36" applyNumberFormat="1" applyFont="1" applyAlignment="1">
      <alignment horizontal="left" vertical="center"/>
    </xf>
    <xf numFmtId="175" fontId="8" fillId="0" borderId="0" xfId="45" applyNumberFormat="1" applyFont="1" applyAlignment="1">
      <alignment horizontal="right" vertical="center"/>
    </xf>
    <xf numFmtId="175" fontId="8" fillId="0" borderId="0" xfId="45" applyNumberFormat="1" applyFont="1" applyAlignment="1">
      <alignment vertical="center"/>
    </xf>
    <xf numFmtId="9" fontId="52" fillId="16" borderId="0" xfId="36" applyNumberFormat="1" applyFont="1" applyFill="1" applyAlignment="1">
      <alignment horizontal="right" vertical="center"/>
    </xf>
    <xf numFmtId="175" fontId="8" fillId="16" borderId="19" xfId="45" applyNumberFormat="1" applyFont="1" applyFill="1" applyBorder="1" applyAlignment="1">
      <alignment vertical="center"/>
    </xf>
    <xf numFmtId="1" fontId="5" fillId="0" borderId="0" xfId="36" applyNumberFormat="1" applyFont="1" applyAlignment="1">
      <alignment horizontal="center" vertical="center"/>
    </xf>
    <xf numFmtId="164" fontId="5" fillId="0" borderId="0" xfId="36" applyNumberFormat="1" applyFont="1" applyAlignment="1">
      <alignment horizontal="left" vertical="center"/>
    </xf>
    <xf numFmtId="10" fontId="5" fillId="0" borderId="0" xfId="36" applyNumberFormat="1" applyFont="1" applyAlignment="1">
      <alignment vertical="center"/>
    </xf>
    <xf numFmtId="175" fontId="5" fillId="0" borderId="0" xfId="45" applyNumberFormat="1" applyFont="1" applyAlignment="1">
      <alignment vertical="center"/>
    </xf>
    <xf numFmtId="0" fontId="1" fillId="16" borderId="0" xfId="36" applyFont="1" applyFill="1" applyAlignment="1">
      <alignment horizontal="left" vertical="center"/>
    </xf>
    <xf numFmtId="0" fontId="19" fillId="16" borderId="0" xfId="36" applyFont="1" applyFill="1" applyAlignment="1">
      <alignment vertical="center"/>
    </xf>
    <xf numFmtId="175" fontId="1" fillId="16" borderId="0" xfId="45" applyNumberFormat="1" applyFont="1" applyFill="1" applyBorder="1" applyAlignment="1">
      <alignment horizontal="right" vertical="center"/>
    </xf>
    <xf numFmtId="0" fontId="5" fillId="16" borderId="0" xfId="36" applyFont="1" applyFill="1" applyAlignment="1">
      <alignment vertical="center"/>
    </xf>
    <xf numFmtId="170" fontId="1" fillId="0" borderId="0" xfId="36" applyNumberFormat="1" applyFont="1" applyAlignment="1">
      <alignment horizontal="right" vertical="center"/>
    </xf>
    <xf numFmtId="0" fontId="17" fillId="0" borderId="0" xfId="36" applyFont="1" applyAlignment="1">
      <alignment horizontal="left" vertical="center"/>
    </xf>
    <xf numFmtId="175" fontId="8" fillId="16" borderId="28" xfId="45" applyNumberFormat="1" applyFont="1" applyFill="1" applyBorder="1" applyAlignment="1">
      <alignment vertical="center"/>
    </xf>
    <xf numFmtId="175" fontId="8" fillId="16" borderId="29" xfId="45" applyNumberFormat="1" applyFont="1" applyFill="1" applyBorder="1" applyAlignment="1">
      <alignment vertical="center"/>
    </xf>
    <xf numFmtId="0" fontId="43" fillId="18" borderId="0" xfId="36" applyFont="1" applyFill="1" applyAlignment="1">
      <alignment horizontal="left" vertical="center"/>
    </xf>
    <xf numFmtId="0" fontId="46" fillId="18" borderId="0" xfId="36" applyFont="1" applyFill="1" applyAlignment="1">
      <alignment vertical="center"/>
    </xf>
    <xf numFmtId="3" fontId="47" fillId="18" borderId="0" xfId="36" applyNumberFormat="1" applyFont="1" applyFill="1" applyAlignment="1">
      <alignment horizontal="center" vertical="center"/>
    </xf>
    <xf numFmtId="175" fontId="43" fillId="18" borderId="21" xfId="45" applyNumberFormat="1" applyFont="1" applyFill="1" applyBorder="1" applyAlignment="1">
      <alignment horizontal="right" vertical="center"/>
    </xf>
    <xf numFmtId="0" fontId="46" fillId="0" borderId="0" xfId="36" applyFont="1" applyAlignment="1">
      <alignment vertical="center"/>
    </xf>
    <xf numFmtId="0" fontId="15" fillId="0" borderId="0" xfId="36" applyFont="1" applyAlignment="1">
      <alignment vertical="center"/>
    </xf>
    <xf numFmtId="0" fontId="6" fillId="0" borderId="2" xfId="36" applyFont="1" applyBorder="1" applyAlignment="1">
      <alignment horizontal="left" vertical="center"/>
    </xf>
    <xf numFmtId="0" fontId="5" fillId="0" borderId="2" xfId="36" applyFont="1" applyBorder="1" applyAlignment="1">
      <alignment vertical="center"/>
    </xf>
    <xf numFmtId="0" fontId="6" fillId="0" borderId="3" xfId="36" applyFont="1" applyBorder="1" applyAlignment="1">
      <alignment horizontal="left" vertical="center"/>
    </xf>
    <xf numFmtId="0" fontId="5" fillId="0" borderId="3" xfId="36" applyFont="1" applyBorder="1" applyAlignment="1">
      <alignment vertical="center"/>
    </xf>
    <xf numFmtId="0" fontId="5" fillId="0" borderId="3" xfId="36" applyFont="1" applyBorder="1" applyAlignment="1">
      <alignment horizontal="left" vertical="center"/>
    </xf>
    <xf numFmtId="10" fontId="48" fillId="0" borderId="0" xfId="36" applyNumberFormat="1" applyFont="1" applyAlignment="1">
      <alignment vertical="center"/>
    </xf>
    <xf numFmtId="0" fontId="48" fillId="0" borderId="0" xfId="36" applyFont="1" applyAlignment="1">
      <alignment vertical="center"/>
    </xf>
    <xf numFmtId="42" fontId="2" fillId="0" borderId="0" xfId="32" applyNumberFormat="1" applyAlignment="1">
      <alignment vertical="center"/>
    </xf>
    <xf numFmtId="0" fontId="1" fillId="16" borderId="0" xfId="32" applyFont="1" applyFill="1" applyAlignment="1">
      <alignment vertical="center"/>
    </xf>
    <xf numFmtId="166" fontId="1" fillId="16" borderId="0" xfId="32" applyNumberFormat="1" applyFont="1" applyFill="1" applyAlignment="1">
      <alignment vertical="center"/>
    </xf>
    <xf numFmtId="0" fontId="2" fillId="16" borderId="0" xfId="32" applyFill="1" applyAlignment="1">
      <alignment vertical="center"/>
    </xf>
    <xf numFmtId="42" fontId="1" fillId="16" borderId="0" xfId="32" applyNumberFormat="1" applyFont="1" applyFill="1" applyAlignment="1">
      <alignment vertical="center"/>
    </xf>
    <xf numFmtId="0" fontId="8" fillId="0" borderId="0" xfId="36" applyFont="1" applyAlignment="1">
      <alignment vertical="center"/>
    </xf>
    <xf numFmtId="9" fontId="5" fillId="0" borderId="0" xfId="36" applyNumberFormat="1" applyFont="1" applyAlignment="1">
      <alignment vertical="center"/>
    </xf>
    <xf numFmtId="0" fontId="1" fillId="16" borderId="0" xfId="32" applyFont="1" applyFill="1" applyAlignment="1">
      <alignment horizontal="right" vertical="center"/>
    </xf>
    <xf numFmtId="168" fontId="20" fillId="16" borderId="0" xfId="32" applyNumberFormat="1" applyFont="1" applyFill="1" applyAlignment="1">
      <alignment vertical="center"/>
    </xf>
    <xf numFmtId="9" fontId="2" fillId="16" borderId="0" xfId="32" applyNumberFormat="1" applyFill="1" applyAlignment="1">
      <alignment vertical="center"/>
    </xf>
    <xf numFmtId="0" fontId="10" fillId="0" borderId="0" xfId="32" applyFont="1" applyAlignment="1">
      <alignment horizontal="right" vertical="center"/>
    </xf>
    <xf numFmtId="0" fontId="2" fillId="0" borderId="0" xfId="32" applyAlignment="1">
      <alignment horizontal="right" vertical="center"/>
    </xf>
    <xf numFmtId="166" fontId="2" fillId="0" borderId="0" xfId="32" applyNumberFormat="1" applyAlignment="1">
      <alignment vertical="center"/>
    </xf>
    <xf numFmtId="168" fontId="2" fillId="0" borderId="0" xfId="32" applyNumberFormat="1" applyAlignment="1">
      <alignment vertical="center"/>
    </xf>
    <xf numFmtId="168" fontId="7" fillId="0" borderId="0" xfId="32" applyNumberFormat="1" applyFont="1" applyAlignment="1">
      <alignment vertical="center"/>
    </xf>
    <xf numFmtId="9" fontId="2" fillId="0" borderId="0" xfId="32" applyNumberFormat="1" applyAlignment="1">
      <alignment horizontal="center" vertical="center"/>
    </xf>
    <xf numFmtId="166" fontId="2" fillId="0" borderId="0" xfId="32" applyNumberFormat="1" applyAlignment="1">
      <alignment horizontal="left" vertical="center"/>
    </xf>
    <xf numFmtId="42" fontId="1" fillId="0" borderId="0" xfId="32" applyNumberFormat="1" applyFont="1" applyAlignment="1">
      <alignment vertical="center"/>
    </xf>
    <xf numFmtId="10" fontId="2" fillId="0" borderId="0" xfId="32" applyNumberFormat="1" applyAlignment="1">
      <alignment horizontal="right" vertical="center"/>
    </xf>
    <xf numFmtId="0" fontId="2" fillId="0" borderId="4" xfId="32" applyBorder="1" applyAlignment="1">
      <alignment vertical="center"/>
    </xf>
    <xf numFmtId="0" fontId="2" fillId="0" borderId="4" xfId="32" applyBorder="1" applyAlignment="1">
      <alignment horizontal="right" vertical="center"/>
    </xf>
    <xf numFmtId="166" fontId="2" fillId="0" borderId="4" xfId="32" applyNumberFormat="1" applyBorder="1" applyAlignment="1">
      <alignment vertical="center"/>
    </xf>
    <xf numFmtId="167" fontId="7" fillId="0" borderId="4" xfId="32" applyNumberFormat="1" applyFont="1" applyBorder="1" applyAlignment="1">
      <alignment vertical="center"/>
    </xf>
    <xf numFmtId="10" fontId="2" fillId="0" borderId="4" xfId="32" applyNumberFormat="1" applyBorder="1" applyAlignment="1">
      <alignment horizontal="center" vertical="center"/>
    </xf>
    <xf numFmtId="42" fontId="2" fillId="0" borderId="4" xfId="32" applyNumberFormat="1" applyBorder="1" applyAlignment="1">
      <alignment vertical="center"/>
    </xf>
    <xf numFmtId="10" fontId="2" fillId="0" borderId="0" xfId="32" applyNumberFormat="1" applyAlignment="1">
      <alignment horizontal="center" vertical="center"/>
    </xf>
    <xf numFmtId="167" fontId="7" fillId="0" borderId="0" xfId="32" applyNumberFormat="1" applyFont="1" applyAlignment="1">
      <alignment vertical="center"/>
    </xf>
    <xf numFmtId="0" fontId="1" fillId="0" borderId="0" xfId="32" applyFont="1" applyAlignment="1">
      <alignment vertical="center"/>
    </xf>
    <xf numFmtId="0" fontId="1" fillId="0" borderId="0" xfId="32" applyFont="1" applyAlignment="1">
      <alignment horizontal="right" vertical="center"/>
    </xf>
    <xf numFmtId="166" fontId="1" fillId="0" borderId="0" xfId="32" applyNumberFormat="1" applyFont="1" applyAlignment="1">
      <alignment vertical="center"/>
    </xf>
    <xf numFmtId="0" fontId="43" fillId="18" borderId="0" xfId="32" applyFont="1" applyFill="1" applyAlignment="1">
      <alignment vertical="center"/>
    </xf>
    <xf numFmtId="0" fontId="43" fillId="18" borderId="0" xfId="32" applyFont="1" applyFill="1" applyAlignment="1">
      <alignment horizontal="right" vertical="center"/>
    </xf>
    <xf numFmtId="166" fontId="43" fillId="18" borderId="0" xfId="32" applyNumberFormat="1" applyFont="1" applyFill="1" applyAlignment="1">
      <alignment vertical="center"/>
    </xf>
    <xf numFmtId="9" fontId="44" fillId="18" borderId="0" xfId="32" applyNumberFormat="1" applyFont="1" applyFill="1" applyAlignment="1">
      <alignment horizontal="center" vertical="center"/>
    </xf>
    <xf numFmtId="167" fontId="45" fillId="18" borderId="0" xfId="32" applyNumberFormat="1" applyFont="1" applyFill="1" applyAlignment="1">
      <alignment vertical="center"/>
    </xf>
    <xf numFmtId="42" fontId="43" fillId="18" borderId="0" xfId="32" applyNumberFormat="1" applyFont="1" applyFill="1" applyAlignment="1">
      <alignment vertical="center"/>
    </xf>
    <xf numFmtId="9" fontId="44" fillId="0" borderId="0" xfId="32" applyNumberFormat="1" applyFont="1" applyAlignment="1">
      <alignment horizontal="center" vertical="center"/>
    </xf>
    <xf numFmtId="0" fontId="53" fillId="0" borderId="0" xfId="36" applyFont="1" applyAlignment="1">
      <alignment vertical="center"/>
    </xf>
    <xf numFmtId="0" fontId="55" fillId="0" borderId="0" xfId="36" applyFont="1" applyAlignment="1">
      <alignment horizontal="left" vertical="center"/>
    </xf>
    <xf numFmtId="174" fontId="53" fillId="0" borderId="0" xfId="23" applyNumberFormat="1" applyFont="1" applyAlignment="1" applyProtection="1">
      <alignment vertical="center"/>
    </xf>
    <xf numFmtId="10" fontId="53" fillId="0" borderId="0" xfId="23" applyNumberFormat="1" applyFont="1" applyAlignment="1" applyProtection="1">
      <alignment vertical="center"/>
    </xf>
    <xf numFmtId="0" fontId="56" fillId="0" borderId="0" xfId="0" applyFont="1" applyAlignment="1">
      <alignment vertical="center"/>
    </xf>
    <xf numFmtId="0" fontId="22" fillId="0" borderId="0" xfId="36" applyFont="1" applyAlignment="1">
      <alignment horizontal="left" vertical="center" indent="2"/>
    </xf>
    <xf numFmtId="175" fontId="8" fillId="16" borderId="18" xfId="45" applyNumberFormat="1" applyFont="1" applyFill="1" applyBorder="1" applyAlignment="1">
      <alignment vertical="center"/>
    </xf>
    <xf numFmtId="175" fontId="8" fillId="16" borderId="23" xfId="45" applyNumberFormat="1" applyFont="1" applyFill="1" applyBorder="1" applyAlignment="1">
      <alignment vertical="center"/>
    </xf>
    <xf numFmtId="0" fontId="2" fillId="0" borderId="0" xfId="33" applyAlignment="1">
      <alignment horizontal="left" vertical="top"/>
    </xf>
    <xf numFmtId="0" fontId="2" fillId="0" borderId="0" xfId="33" applyAlignment="1">
      <alignment vertical="top"/>
    </xf>
    <xf numFmtId="0" fontId="2" fillId="0" borderId="0" xfId="32" applyAlignment="1">
      <alignment vertical="top"/>
    </xf>
    <xf numFmtId="10" fontId="50" fillId="0" borderId="0" xfId="36" applyNumberFormat="1" applyFont="1" applyAlignment="1">
      <alignment vertical="top"/>
    </xf>
    <xf numFmtId="10" fontId="2" fillId="0" borderId="5" xfId="33" applyNumberFormat="1" applyBorder="1" applyAlignment="1">
      <alignment horizontal="right" vertical="top"/>
    </xf>
    <xf numFmtId="10" fontId="2" fillId="0" borderId="0" xfId="33" applyNumberFormat="1" applyAlignment="1">
      <alignment horizontal="right" vertical="top"/>
    </xf>
    <xf numFmtId="0" fontId="0" fillId="0" borderId="0" xfId="0" applyAlignment="1">
      <alignment vertical="top"/>
    </xf>
    <xf numFmtId="0" fontId="5" fillId="0" borderId="0" xfId="36" applyFont="1" applyAlignment="1">
      <alignment vertical="top"/>
    </xf>
    <xf numFmtId="42" fontId="2" fillId="0" borderId="2" xfId="32" applyNumberFormat="1" applyBorder="1" applyAlignment="1">
      <alignment vertical="center"/>
    </xf>
    <xf numFmtId="42" fontId="8" fillId="0" borderId="0" xfId="32" applyNumberFormat="1" applyFont="1" applyAlignment="1">
      <alignment vertical="center"/>
    </xf>
    <xf numFmtId="1" fontId="3" fillId="17" borderId="19" xfId="12" applyNumberFormat="1" applyFont="1" applyFill="1" applyBorder="1" applyAlignment="1" applyProtection="1">
      <alignment horizontal="center" vertical="center"/>
    </xf>
    <xf numFmtId="0" fontId="5" fillId="17" borderId="19" xfId="36" applyFont="1" applyFill="1" applyBorder="1" applyAlignment="1">
      <alignment vertical="center"/>
    </xf>
    <xf numFmtId="1" fontId="3" fillId="17" borderId="18" xfId="12" applyNumberFormat="1" applyFont="1" applyFill="1" applyBorder="1" applyAlignment="1" applyProtection="1">
      <alignment horizontal="center" vertical="center"/>
    </xf>
    <xf numFmtId="0" fontId="5" fillId="17" borderId="18" xfId="36" applyFont="1" applyFill="1" applyBorder="1" applyAlignment="1">
      <alignment vertical="center"/>
    </xf>
    <xf numFmtId="1" fontId="5" fillId="17" borderId="19" xfId="12" applyNumberFormat="1" applyFont="1" applyFill="1" applyBorder="1" applyAlignment="1" applyProtection="1">
      <alignment horizontal="center" vertical="center"/>
    </xf>
    <xf numFmtId="1" fontId="5" fillId="17" borderId="18" xfId="12" applyNumberFormat="1" applyFont="1" applyFill="1" applyBorder="1" applyAlignment="1" applyProtection="1">
      <alignment horizontal="center" vertical="center"/>
    </xf>
    <xf numFmtId="175" fontId="8" fillId="16" borderId="21" xfId="45" applyNumberFormat="1" applyFont="1" applyFill="1" applyBorder="1" applyAlignment="1">
      <alignment vertical="center"/>
    </xf>
    <xf numFmtId="175" fontId="8" fillId="0" borderId="21" xfId="45" applyNumberFormat="1" applyFont="1" applyFill="1" applyBorder="1" applyAlignment="1">
      <alignment vertical="center"/>
    </xf>
    <xf numFmtId="175" fontId="2" fillId="16" borderId="21" xfId="45" applyNumberFormat="1" applyFont="1" applyFill="1" applyBorder="1" applyAlignment="1">
      <alignment vertical="center"/>
    </xf>
    <xf numFmtId="168" fontId="8" fillId="0" borderId="5" xfId="33" applyNumberFormat="1" applyFont="1" applyBorder="1" applyAlignment="1">
      <alignment vertical="top"/>
    </xf>
    <xf numFmtId="175" fontId="8" fillId="0" borderId="0" xfId="45" applyNumberFormat="1" applyFont="1" applyBorder="1" applyAlignment="1" applyProtection="1">
      <alignment vertical="center"/>
    </xf>
    <xf numFmtId="175" fontId="8" fillId="16" borderId="0" xfId="45" applyNumberFormat="1" applyFont="1" applyFill="1" applyBorder="1" applyAlignment="1" applyProtection="1">
      <alignment vertical="center"/>
    </xf>
    <xf numFmtId="175" fontId="8" fillId="16" borderId="19" xfId="45" applyNumberFormat="1" applyFont="1" applyFill="1" applyBorder="1" applyAlignment="1" applyProtection="1">
      <alignment vertical="center"/>
    </xf>
    <xf numFmtId="175" fontId="1" fillId="16" borderId="0" xfId="45" applyNumberFormat="1" applyFont="1" applyFill="1" applyBorder="1" applyAlignment="1" applyProtection="1">
      <alignment horizontal="right" vertical="center"/>
    </xf>
    <xf numFmtId="175" fontId="8" fillId="0" borderId="0" xfId="45" applyNumberFormat="1" applyFont="1" applyAlignment="1" applyProtection="1">
      <alignment vertical="center"/>
    </xf>
    <xf numFmtId="9" fontId="5" fillId="16" borderId="0" xfId="36" applyNumberFormat="1" applyFont="1" applyFill="1" applyAlignment="1">
      <alignment horizontal="center" vertical="center"/>
    </xf>
    <xf numFmtId="10" fontId="5" fillId="0" borderId="0" xfId="36" applyNumberFormat="1" applyFont="1" applyAlignment="1">
      <alignment horizontal="right" vertical="center"/>
    </xf>
    <xf numFmtId="175" fontId="8" fillId="17" borderId="15" xfId="45" applyNumberFormat="1" applyFont="1" applyFill="1" applyBorder="1" applyAlignment="1" applyProtection="1">
      <alignment vertical="center"/>
      <protection locked="0"/>
    </xf>
    <xf numFmtId="175" fontId="8" fillId="17" borderId="18" xfId="45" applyNumberFormat="1" applyFont="1" applyFill="1" applyBorder="1" applyAlignment="1" applyProtection="1">
      <alignment vertical="center"/>
      <protection locked="0"/>
    </xf>
    <xf numFmtId="175" fontId="8" fillId="17" borderId="25" xfId="45" applyNumberFormat="1" applyFont="1" applyFill="1" applyBorder="1" applyAlignment="1" applyProtection="1">
      <alignment vertical="center"/>
      <protection locked="0"/>
    </xf>
    <xf numFmtId="175" fontId="8" fillId="17" borderId="26" xfId="45" applyNumberFormat="1" applyFont="1" applyFill="1" applyBorder="1" applyAlignment="1" applyProtection="1">
      <alignment vertical="center"/>
      <protection locked="0"/>
    </xf>
    <xf numFmtId="9" fontId="5" fillId="17" borderId="22" xfId="36" applyNumberFormat="1" applyFont="1" applyFill="1" applyBorder="1" applyAlignment="1" applyProtection="1">
      <alignment horizontal="right" vertical="center"/>
      <protection locked="0"/>
    </xf>
    <xf numFmtId="9" fontId="5" fillId="17" borderId="0" xfId="36" applyNumberFormat="1" applyFont="1" applyFill="1" applyAlignment="1" applyProtection="1">
      <alignment horizontal="right" vertical="center"/>
      <protection locked="0"/>
    </xf>
    <xf numFmtId="9" fontId="5" fillId="17" borderId="34" xfId="36" applyNumberFormat="1" applyFont="1" applyFill="1" applyBorder="1" applyAlignment="1" applyProtection="1">
      <alignment horizontal="right" vertical="center"/>
      <protection locked="0"/>
    </xf>
    <xf numFmtId="9" fontId="8" fillId="17" borderId="18" xfId="36" applyNumberFormat="1" applyFont="1" applyFill="1" applyBorder="1" applyAlignment="1" applyProtection="1">
      <alignment horizontal="right" vertical="center"/>
      <protection locked="0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10" fontId="2" fillId="17" borderId="19" xfId="33" applyNumberFormat="1" applyFill="1" applyBorder="1" applyAlignment="1" applyProtection="1">
      <alignment horizontal="right" vertical="center"/>
      <protection locked="0"/>
    </xf>
    <xf numFmtId="10" fontId="2" fillId="17" borderId="18" xfId="33" applyNumberFormat="1" applyFill="1" applyBorder="1" applyAlignment="1" applyProtection="1">
      <alignment horizontal="right" vertical="center"/>
      <protection locked="0"/>
    </xf>
    <xf numFmtId="10" fontId="2" fillId="17" borderId="20" xfId="33" applyNumberFormat="1" applyFill="1" applyBorder="1" applyAlignment="1" applyProtection="1">
      <alignment horizontal="right" vertical="center"/>
      <protection locked="0"/>
    </xf>
    <xf numFmtId="172" fontId="8" fillId="17" borderId="22" xfId="36" applyNumberFormat="1" applyFont="1" applyFill="1" applyBorder="1" applyAlignment="1" applyProtection="1">
      <alignment vertical="center"/>
      <protection locked="0"/>
    </xf>
    <xf numFmtId="173" fontId="2" fillId="17" borderId="0" xfId="33" applyNumberFormat="1" applyFill="1" applyAlignment="1" applyProtection="1">
      <alignment horizontal="right" vertical="center"/>
      <protection locked="0"/>
    </xf>
    <xf numFmtId="10" fontId="2" fillId="17" borderId="0" xfId="32" applyNumberFormat="1" applyFill="1" applyAlignment="1" applyProtection="1">
      <alignment horizontal="right" vertical="center"/>
      <protection locked="0"/>
    </xf>
    <xf numFmtId="10" fontId="49" fillId="0" borderId="0" xfId="23" applyNumberFormat="1" applyFont="1" applyAlignment="1" applyProtection="1">
      <alignment horizontal="right" vertical="center"/>
    </xf>
    <xf numFmtId="10" fontId="49" fillId="0" borderId="2" xfId="23" applyNumberFormat="1" applyFont="1" applyBorder="1" applyAlignment="1" applyProtection="1">
      <alignment horizontal="right" vertical="center"/>
    </xf>
    <xf numFmtId="10" fontId="49" fillId="0" borderId="0" xfId="23" applyNumberFormat="1" applyFont="1" applyBorder="1" applyAlignment="1" applyProtection="1">
      <alignment horizontal="right" vertical="center"/>
    </xf>
    <xf numFmtId="171" fontId="5" fillId="0" borderId="15" xfId="36" applyNumberFormat="1" applyFont="1" applyBorder="1" applyAlignment="1">
      <alignment horizontal="right" vertical="center"/>
    </xf>
    <xf numFmtId="171" fontId="5" fillId="0" borderId="0" xfId="36" applyNumberFormat="1" applyFont="1" applyAlignment="1">
      <alignment horizontal="right" vertical="center"/>
    </xf>
    <xf numFmtId="171" fontId="5" fillId="0" borderId="16" xfId="36" applyNumberFormat="1" applyFont="1" applyBorder="1" applyAlignment="1">
      <alignment horizontal="right" vertical="center"/>
    </xf>
    <xf numFmtId="171" fontId="5" fillId="0" borderId="17" xfId="36" applyNumberFormat="1" applyFont="1" applyBorder="1" applyAlignment="1">
      <alignment horizontal="right" vertical="center"/>
    </xf>
    <xf numFmtId="171" fontId="5" fillId="0" borderId="30" xfId="36" applyNumberFormat="1" applyFont="1" applyBorder="1" applyAlignment="1">
      <alignment horizontal="right" vertical="center"/>
    </xf>
    <xf numFmtId="9" fontId="2" fillId="16" borderId="0" xfId="36" applyNumberFormat="1" applyFont="1" applyFill="1" applyAlignment="1">
      <alignment vertical="center"/>
    </xf>
    <xf numFmtId="168" fontId="8" fillId="0" borderId="0" xfId="33" applyNumberFormat="1" applyFont="1" applyAlignment="1">
      <alignment vertical="top"/>
    </xf>
    <xf numFmtId="175" fontId="8" fillId="0" borderId="0" xfId="45" applyNumberFormat="1" applyFont="1" applyBorder="1" applyAlignment="1" applyProtection="1">
      <alignment horizontal="right" vertical="center"/>
    </xf>
    <xf numFmtId="175" fontId="5" fillId="0" borderId="0" xfId="45" applyNumberFormat="1" applyFont="1" applyBorder="1" applyAlignment="1" applyProtection="1">
      <alignment horizontal="right" vertical="center"/>
    </xf>
    <xf numFmtId="175" fontId="8" fillId="0" borderId="21" xfId="45" applyNumberFormat="1" applyFont="1" applyFill="1" applyBorder="1" applyAlignment="1" applyProtection="1">
      <alignment horizontal="right" vertical="center"/>
    </xf>
    <xf numFmtId="9" fontId="6" fillId="0" borderId="0" xfId="36" applyNumberFormat="1" applyFont="1" applyAlignment="1">
      <alignment horizontal="right" vertical="center"/>
    </xf>
    <xf numFmtId="1" fontId="3" fillId="0" borderId="0" xfId="12" applyNumberFormat="1" applyFont="1" applyAlignment="1" applyProtection="1">
      <alignment horizontal="center" vertical="center"/>
    </xf>
    <xf numFmtId="10" fontId="2" fillId="0" borderId="19" xfId="33" applyNumberFormat="1" applyBorder="1" applyAlignment="1">
      <alignment horizontal="right" vertical="center"/>
    </xf>
    <xf numFmtId="10" fontId="2" fillId="0" borderId="2" xfId="33" applyNumberFormat="1" applyBorder="1" applyAlignment="1">
      <alignment horizontal="right" vertical="center"/>
    </xf>
    <xf numFmtId="1" fontId="50" fillId="0" borderId="0" xfId="12" applyNumberFormat="1" applyFont="1" applyAlignment="1" applyProtection="1">
      <alignment horizontal="right" vertical="center"/>
    </xf>
    <xf numFmtId="1" fontId="3" fillId="0" borderId="18" xfId="12" applyNumberFormat="1" applyFont="1" applyFill="1" applyBorder="1" applyAlignment="1" applyProtection="1">
      <alignment horizontal="center" vertical="center"/>
    </xf>
    <xf numFmtId="10" fontId="8" fillId="17" borderId="0" xfId="12" applyNumberFormat="1" applyFont="1" applyFill="1" applyBorder="1" applyAlignment="1" applyProtection="1">
      <alignment horizontal="right" vertical="center"/>
      <protection locked="0"/>
    </xf>
    <xf numFmtId="10" fontId="8" fillId="0" borderId="0" xfId="12" applyNumberFormat="1" applyFont="1" applyFill="1" applyBorder="1" applyAlignment="1" applyProtection="1">
      <alignment horizontal="right" vertical="center"/>
    </xf>
    <xf numFmtId="0" fontId="3" fillId="0" borderId="0" xfId="32" applyFont="1" applyAlignment="1">
      <alignment vertical="center"/>
    </xf>
    <xf numFmtId="0" fontId="2" fillId="0" borderId="5" xfId="33" applyBorder="1" applyAlignment="1">
      <alignment horizontal="left" vertical="center" wrapText="1"/>
    </xf>
    <xf numFmtId="10" fontId="58" fillId="0" borderId="0" xfId="36" applyNumberFormat="1" applyFont="1" applyAlignment="1">
      <alignment horizontal="center" vertical="center"/>
    </xf>
    <xf numFmtId="164" fontId="9" fillId="16" borderId="33" xfId="36" applyNumberFormat="1" applyFont="1" applyFill="1" applyBorder="1" applyAlignment="1">
      <alignment horizontal="left" vertical="center"/>
    </xf>
    <xf numFmtId="164" fontId="9" fillId="16" borderId="32" xfId="36" applyNumberFormat="1" applyFont="1" applyFill="1" applyBorder="1" applyAlignment="1">
      <alignment horizontal="left" vertical="center"/>
    </xf>
    <xf numFmtId="175" fontId="57" fillId="0" borderId="0" xfId="45" applyNumberFormat="1" applyFont="1" applyBorder="1" applyAlignment="1">
      <alignment horizontal="center" vertical="center"/>
    </xf>
    <xf numFmtId="1" fontId="9" fillId="16" borderId="0" xfId="36" applyNumberFormat="1" applyFont="1" applyFill="1" applyAlignment="1">
      <alignment horizontal="left" vertical="center"/>
    </xf>
    <xf numFmtId="164" fontId="9" fillId="16" borderId="19" xfId="36" applyNumberFormat="1" applyFont="1" applyFill="1" applyBorder="1" applyAlignment="1">
      <alignment horizontal="left" vertical="center"/>
    </xf>
    <xf numFmtId="164" fontId="9" fillId="16" borderId="31" xfId="36" applyNumberFormat="1" applyFont="1" applyFill="1" applyBorder="1" applyAlignment="1">
      <alignment horizontal="left" vertical="center"/>
    </xf>
    <xf numFmtId="10" fontId="16" fillId="0" borderId="0" xfId="36" applyNumberFormat="1" applyFont="1" applyAlignment="1">
      <alignment horizontal="right" wrapText="1"/>
    </xf>
    <xf numFmtId="0" fontId="3" fillId="0" borderId="0" xfId="33" applyFont="1" applyAlignment="1">
      <alignment horizontal="left" vertical="center"/>
    </xf>
    <xf numFmtId="0" fontId="3" fillId="0" borderId="2" xfId="33" applyFont="1" applyBorder="1" applyAlignment="1">
      <alignment horizontal="left" vertical="center"/>
    </xf>
    <xf numFmtId="0" fontId="13" fillId="16" borderId="0" xfId="36" applyFont="1" applyFill="1" applyAlignment="1">
      <alignment vertical="center"/>
    </xf>
  </cellXfs>
  <cellStyles count="46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" xfId="45" builtinId="3"/>
    <cellStyle name="Komma 2" xfId="19" xr:uid="{00000000-0005-0000-0000-000012000000}"/>
    <cellStyle name="Komma 2 2" xfId="20" xr:uid="{00000000-0005-0000-0000-000013000000}"/>
    <cellStyle name="Neutral" xfId="21" builtinId="28" customBuiltin="1"/>
    <cellStyle name="Notiz" xfId="22" builtinId="10" customBuiltin="1"/>
    <cellStyle name="Prozent" xfId="23" builtinId="5"/>
    <cellStyle name="Prozent 2" xfId="24" xr:uid="{00000000-0005-0000-0000-000017000000}"/>
    <cellStyle name="Prozent 2 2" xfId="25" xr:uid="{00000000-0005-0000-0000-000018000000}"/>
    <cellStyle name="Prozent 3" xfId="26" xr:uid="{00000000-0005-0000-0000-000019000000}"/>
    <cellStyle name="Schlecht" xfId="27" builtinId="27" customBuiltin="1"/>
    <cellStyle name="Standard" xfId="0" builtinId="0"/>
    <cellStyle name="Standard 2" xfId="28" xr:uid="{00000000-0005-0000-0000-00001C000000}"/>
    <cellStyle name="Standard 2 2" xfId="29" xr:uid="{00000000-0005-0000-0000-00001D000000}"/>
    <cellStyle name="Standard 3" xfId="30" xr:uid="{00000000-0005-0000-0000-00001E000000}"/>
    <cellStyle name="Standard 3 2" xfId="31" xr:uid="{00000000-0005-0000-0000-00001F000000}"/>
    <cellStyle name="Standard 3 3" xfId="32" xr:uid="{00000000-0005-0000-0000-000020000000}"/>
    <cellStyle name="Standard 4" xfId="33" xr:uid="{00000000-0005-0000-0000-000021000000}"/>
    <cellStyle name="Standard 5" xfId="34" xr:uid="{00000000-0005-0000-0000-000022000000}"/>
    <cellStyle name="Standard 5 2" xfId="35" xr:uid="{00000000-0005-0000-0000-000023000000}"/>
    <cellStyle name="Standard_K.Schätzung 2" xfId="36" xr:uid="{00000000-0005-0000-0000-000024000000}"/>
    <cellStyle name="Überschrift" xfId="37" builtinId="15" customBuiltin="1"/>
    <cellStyle name="Überschrift 1" xfId="38" builtinId="16" customBuiltin="1"/>
    <cellStyle name="Überschrift 2" xfId="39" builtinId="17" customBuiltin="1"/>
    <cellStyle name="Überschrift 3" xfId="40" builtinId="18" customBuiltin="1"/>
    <cellStyle name="Überschrift 4" xfId="41" builtinId="19" customBuiltin="1"/>
    <cellStyle name="Verknüpfte Zelle" xfId="42" builtinId="24" customBuiltin="1"/>
    <cellStyle name="Warnender Text" xfId="43" builtinId="11" customBuiltin="1"/>
    <cellStyle name="Zelle überprüfen" xfId="44" builtinId="23" customBuiltin="1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AE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E$46" horiz="1" max="42" min="6" page="0" val="28"/>
</file>

<file path=xl/ctrlProps/ctrlProp2.xml><?xml version="1.0" encoding="utf-8"?>
<formControlPr xmlns="http://schemas.microsoft.com/office/spreadsheetml/2009/9/main" objectType="Scroll" dx="22" fmlaLink="$E$48" horiz="1" max="5" min="1" page="0"/>
</file>

<file path=xl/ctrlProps/ctrlProp3.xml><?xml version="1.0" encoding="utf-8"?>
<formControlPr xmlns="http://schemas.microsoft.com/office/spreadsheetml/2009/9/main" objectType="Scroll" dx="22" fmlaLink="$E$47" horiz="1" max="5" min="1" page="0" val="2"/>
</file>

<file path=xl/ctrlProps/ctrlProp4.xml><?xml version="1.0" encoding="utf-8"?>
<formControlPr xmlns="http://schemas.microsoft.com/office/spreadsheetml/2009/9/main" objectType="Scroll" dx="22" fmlaLink="$E$49" horiz="1" max="5" min="1" page="0" val="2"/>
</file>

<file path=xl/ctrlProps/ctrlProp5.xml><?xml version="1.0" encoding="utf-8"?>
<formControlPr xmlns="http://schemas.microsoft.com/office/spreadsheetml/2009/9/main" objectType="Scroll" dx="22" fmlaLink="$E$54" horiz="1" max="5" page="0" val="0"/>
</file>

<file path=xl/ctrlProps/ctrlProp6.xml><?xml version="1.0" encoding="utf-8"?>
<formControlPr xmlns="http://schemas.microsoft.com/office/spreadsheetml/2009/9/main" objectType="Scroll" dx="22" fmlaLink="$E$51" horiz="1" max="5" page="0" val="0"/>
</file>

<file path=xl/ctrlProps/ctrlProp7.xml><?xml version="1.0" encoding="utf-8"?>
<formControlPr xmlns="http://schemas.microsoft.com/office/spreadsheetml/2009/9/main" objectType="Scroll" dx="22" fmlaLink="$E$52" horiz="1" max="3" page="0" val="0"/>
</file>

<file path=xl/ctrlProps/ctrlProp8.xml><?xml version="1.0" encoding="utf-8"?>
<formControlPr xmlns="http://schemas.microsoft.com/office/spreadsheetml/2009/9/main" objectType="Scroll" dx="22" fmlaLink="$E$53" horiz="1" max="4" page="0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980216</xdr:colOff>
      <xdr:row>9</xdr:row>
      <xdr:rowOff>11907</xdr:rowOff>
    </xdr:from>
    <xdr:to>
      <xdr:col>5</xdr:col>
      <xdr:colOff>237999</xdr:colOff>
      <xdr:row>20</xdr:row>
      <xdr:rowOff>0</xdr:rowOff>
    </xdr:to>
    <xdr:grpSp>
      <xdr:nvGrpSpPr>
        <xdr:cNvPr id="18601" name="Gruppieren 19">
          <a:extLst>
            <a:ext uri="{FF2B5EF4-FFF2-40B4-BE49-F238E27FC236}">
              <a16:creationId xmlns:a16="http://schemas.microsoft.com/office/drawing/2014/main" id="{00000000-0008-0000-0000-0000A9480000}"/>
            </a:ext>
          </a:extLst>
        </xdr:cNvPr>
        <xdr:cNvGrpSpPr>
          <a:grpSpLocks/>
        </xdr:cNvGrpSpPr>
      </xdr:nvGrpSpPr>
      <xdr:grpSpPr bwMode="auto">
        <a:xfrm>
          <a:off x="4771166" y="1088232"/>
          <a:ext cx="238858" cy="1493043"/>
          <a:chOff x="5416825" y="1956764"/>
          <a:chExt cx="653661" cy="1512612"/>
        </a:xfrm>
      </xdr:grpSpPr>
      <xdr:cxnSp macro="">
        <xdr:nvCxnSpPr>
          <xdr:cNvPr id="3" name="Gewinkelte Verbindu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 bwMode="auto">
          <a:xfrm>
            <a:off x="5469118" y="1956764"/>
            <a:ext cx="601368" cy="635435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Gewinkelte Verbindung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 bwMode="auto">
          <a:xfrm flipV="1">
            <a:off x="5416825" y="2599106"/>
            <a:ext cx="653661" cy="870270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19050</xdr:rowOff>
        </xdr:from>
        <xdr:to>
          <xdr:col>8</xdr:col>
          <xdr:colOff>1019175</xdr:colOff>
          <xdr:row>45</xdr:row>
          <xdr:rowOff>123825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19050</xdr:rowOff>
        </xdr:from>
        <xdr:to>
          <xdr:col>8</xdr:col>
          <xdr:colOff>1019175</xdr:colOff>
          <xdr:row>47</xdr:row>
          <xdr:rowOff>123825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19050</xdr:rowOff>
        </xdr:from>
        <xdr:to>
          <xdr:col>8</xdr:col>
          <xdr:colOff>1019175</xdr:colOff>
          <xdr:row>48</xdr:row>
          <xdr:rowOff>123825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19050</xdr:rowOff>
        </xdr:from>
        <xdr:to>
          <xdr:col>8</xdr:col>
          <xdr:colOff>1019175</xdr:colOff>
          <xdr:row>50</xdr:row>
          <xdr:rowOff>123825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51</xdr:row>
          <xdr:rowOff>19050</xdr:rowOff>
        </xdr:from>
        <xdr:to>
          <xdr:col>8</xdr:col>
          <xdr:colOff>1019175</xdr:colOff>
          <xdr:row>51</xdr:row>
          <xdr:rowOff>123825</xdr:rowOff>
        </xdr:to>
        <xdr:sp macro="" textlink="">
          <xdr:nvSpPr>
            <xdr:cNvPr id="1037" name="Scroll Bar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52</xdr:row>
          <xdr:rowOff>19050</xdr:rowOff>
        </xdr:from>
        <xdr:to>
          <xdr:col>8</xdr:col>
          <xdr:colOff>1019175</xdr:colOff>
          <xdr:row>52</xdr:row>
          <xdr:rowOff>123825</xdr:rowOff>
        </xdr:to>
        <xdr:sp macro="" textlink="">
          <xdr:nvSpPr>
            <xdr:cNvPr id="1039" name="Scroll Bar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53</xdr:row>
          <xdr:rowOff>19050</xdr:rowOff>
        </xdr:from>
        <xdr:to>
          <xdr:col>8</xdr:col>
          <xdr:colOff>1019175</xdr:colOff>
          <xdr:row>53</xdr:row>
          <xdr:rowOff>123825</xdr:rowOff>
        </xdr:to>
        <xdr:sp macro="" textlink="">
          <xdr:nvSpPr>
            <xdr:cNvPr id="1041" name="Scroll Bar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91966</xdr:colOff>
      <xdr:row>39</xdr:row>
      <xdr:rowOff>137160</xdr:rowOff>
    </xdr:from>
    <xdr:to>
      <xdr:col>8</xdr:col>
      <xdr:colOff>677659</xdr:colOff>
      <xdr:row>59</xdr:row>
      <xdr:rowOff>85395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863991" y="4785360"/>
          <a:ext cx="2747868" cy="2491410"/>
          <a:chOff x="4483093" y="4902166"/>
          <a:chExt cx="3184956" cy="2832137"/>
        </a:xfrm>
      </xdr:grpSpPr>
      <xdr:grpSp>
        <xdr:nvGrpSpPr>
          <xdr:cNvPr id="5" name="Gruppieren 1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>
            <a:grpSpLocks/>
          </xdr:cNvGrpSpPr>
        </xdr:nvGrpSpPr>
        <xdr:grpSpPr bwMode="auto">
          <a:xfrm>
            <a:off x="4483093" y="5019101"/>
            <a:ext cx="1285378" cy="2715202"/>
            <a:chOff x="4881355" y="5635276"/>
            <a:chExt cx="697897" cy="2518643"/>
          </a:xfrm>
        </xdr:grpSpPr>
        <xdr:cxnSp macro="">
          <xdr:nvCxnSpPr>
            <xdr:cNvPr id="8" name="Gerade Verbindung 4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CxnSpPr/>
          </xdr:nvCxnSpPr>
          <xdr:spPr>
            <a:xfrm flipH="1">
              <a:off x="5576505" y="5635276"/>
              <a:ext cx="0" cy="251864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Gerade Verbindung mit Pfeil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5773368" y="5015480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flipV="1">
            <a:off x="7658894" y="4902166"/>
            <a:ext cx="0" cy="116935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603545</xdr:colOff>
      <xdr:row>45</xdr:row>
      <xdr:rowOff>2173</xdr:rowOff>
    </xdr:from>
    <xdr:to>
      <xdr:col>8</xdr:col>
      <xdr:colOff>454912</xdr:colOff>
      <xdr:row>55</xdr:row>
      <xdr:rowOff>9292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6756695" y="5450473"/>
          <a:ext cx="632417" cy="1302519"/>
          <a:chOff x="6693841" y="4488313"/>
          <a:chExt cx="697045" cy="1416530"/>
        </a:xfrm>
      </xdr:grpSpPr>
      <xdr:cxnSp macro="">
        <xdr:nvCxnSpPr>
          <xdr:cNvPr id="13" name="Gerader Verbinder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rot="16200000" flipV="1">
            <a:off x="6536266" y="5383896"/>
            <a:ext cx="490436" cy="145917"/>
          </a:xfrm>
          <a:prstGeom prst="bentConnector3">
            <a:avLst>
              <a:gd name="adj1" fmla="val 6329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 rot="5400000" flipH="1" flipV="1">
            <a:off x="7057020" y="5377845"/>
            <a:ext cx="498598" cy="166182"/>
          </a:xfrm>
          <a:prstGeom prst="bentConnector3">
            <a:avLst>
              <a:gd name="adj1" fmla="val 6386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Verbinder: gewinkelt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 rot="16200000" flipV="1">
            <a:off x="6410450" y="4771704"/>
            <a:ext cx="727377" cy="160596"/>
          </a:xfrm>
          <a:prstGeom prst="bentConnector3">
            <a:avLst>
              <a:gd name="adj1" fmla="val 7328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 rot="5400000" flipH="1" flipV="1">
            <a:off x="6945081" y="4762405"/>
            <a:ext cx="719270" cy="171090"/>
          </a:xfrm>
          <a:prstGeom prst="bentConnector3">
            <a:avLst>
              <a:gd name="adj1" fmla="val 7294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 rot="5400000">
            <a:off x="6637539" y="5663622"/>
            <a:ext cx="291944" cy="141866"/>
          </a:xfrm>
          <a:prstGeom prst="bentConnector3">
            <a:avLst>
              <a:gd name="adj1" fmla="val 4166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3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 rot="16200000" flipV="1">
            <a:off x="7150214" y="5681864"/>
            <a:ext cx="295993" cy="149966"/>
          </a:xfrm>
          <a:prstGeom prst="bentConnector3">
            <a:avLst>
              <a:gd name="adj1" fmla="val 6643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 rot="5400000">
            <a:off x="6694532" y="5144785"/>
            <a:ext cx="172480" cy="144166"/>
          </a:xfrm>
          <a:prstGeom prst="bentConnector3">
            <a:avLst>
              <a:gd name="adj1" fmla="val 4532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Gerader Verbinder 13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V="1">
            <a:off x="7189132" y="5129672"/>
            <a:ext cx="232017" cy="171491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showGridLines="0" tabSelected="1" zoomScaleNormal="100" zoomScaleSheetLayoutView="190" zoomScalePageLayoutView="70" workbookViewId="0">
      <selection activeCell="N22" sqref="N22"/>
    </sheetView>
  </sheetViews>
  <sheetFormatPr baseColWidth="10" defaultColWidth="11.5703125" defaultRowHeight="15" x14ac:dyDescent="0.25"/>
  <cols>
    <col min="1" max="1" width="1.5703125" style="66" customWidth="1"/>
    <col min="2" max="2" width="3.140625" style="83" customWidth="1"/>
    <col min="3" max="3" width="45.28515625" style="83" customWidth="1"/>
    <col min="4" max="4" width="8.140625" style="66" customWidth="1"/>
    <col min="5" max="5" width="13.42578125" style="66" customWidth="1"/>
    <col min="6" max="6" width="14.7109375" style="66" customWidth="1"/>
    <col min="7" max="7" width="6" style="66" customWidth="1"/>
    <col min="8" max="8" width="11.7109375" style="66" customWidth="1"/>
    <col min="9" max="9" width="15.7109375" style="66" customWidth="1"/>
    <col min="10" max="10" width="2.28515625" style="66" customWidth="1"/>
    <col min="11" max="11" width="11.5703125" style="67"/>
    <col min="12" max="16384" width="11.5703125" style="66"/>
  </cols>
  <sheetData>
    <row r="1" spans="1:11" s="82" customFormat="1" ht="33" customHeight="1" x14ac:dyDescent="0.2">
      <c r="A1" s="81" t="s">
        <v>63</v>
      </c>
      <c r="C1" s="83"/>
      <c r="G1" s="84"/>
      <c r="H1" s="235" t="s">
        <v>84</v>
      </c>
      <c r="I1" s="235"/>
      <c r="J1" s="84"/>
      <c r="K1" s="85"/>
    </row>
    <row r="2" spans="1:11" s="2" customFormat="1" ht="3" customHeight="1" x14ac:dyDescent="0.25">
      <c r="A2" s="9"/>
      <c r="B2" s="9"/>
      <c r="C2" s="9"/>
      <c r="D2" s="9"/>
      <c r="E2" s="9"/>
      <c r="F2" s="9"/>
      <c r="G2" s="9"/>
      <c r="H2" s="9"/>
      <c r="I2" s="10"/>
    </row>
    <row r="3" spans="1:11" s="2" customFormat="1" ht="3" customHeight="1" x14ac:dyDescent="0.25">
      <c r="G3" s="15"/>
      <c r="I3" s="1"/>
    </row>
    <row r="4" spans="1:11" s="2" customFormat="1" ht="12" customHeight="1" x14ac:dyDescent="0.25">
      <c r="D4" s="8" t="s">
        <v>51</v>
      </c>
      <c r="E4" s="45" t="s">
        <v>66</v>
      </c>
      <c r="H4" s="4" t="s">
        <v>16</v>
      </c>
      <c r="I4" s="12" t="s">
        <v>46</v>
      </c>
      <c r="J4" s="54"/>
    </row>
    <row r="5" spans="1:11" s="2" customFormat="1" ht="2.4500000000000002" customHeight="1" x14ac:dyDescent="0.25">
      <c r="E5" s="46"/>
      <c r="I5" s="1"/>
      <c r="J5" s="55"/>
    </row>
    <row r="6" spans="1:11" s="3" customFormat="1" ht="12.75" customHeight="1" x14ac:dyDescent="0.25">
      <c r="A6" s="232">
        <v>1</v>
      </c>
      <c r="B6" s="232"/>
      <c r="C6" s="11" t="s">
        <v>0</v>
      </c>
      <c r="D6" s="208">
        <f>E6/E35</f>
        <v>2E-3</v>
      </c>
      <c r="E6" s="189">
        <v>70000</v>
      </c>
      <c r="F6" s="79"/>
      <c r="G6" s="79"/>
      <c r="H6" s="193">
        <v>0</v>
      </c>
      <c r="I6" s="86">
        <f>E6*H6</f>
        <v>0</v>
      </c>
      <c r="J6" s="56"/>
    </row>
    <row r="7" spans="1:11" ht="3" customHeight="1" x14ac:dyDescent="0.25">
      <c r="B7" s="87"/>
      <c r="C7" s="66"/>
      <c r="D7" s="209"/>
      <c r="E7" s="215"/>
      <c r="H7" s="72"/>
      <c r="I7" s="88"/>
      <c r="J7" s="56"/>
    </row>
    <row r="8" spans="1:11" s="3" customFormat="1" ht="12.75" customHeight="1" x14ac:dyDescent="0.25">
      <c r="A8" s="232">
        <v>2</v>
      </c>
      <c r="B8" s="232"/>
      <c r="C8" s="11" t="s">
        <v>1</v>
      </c>
      <c r="D8" s="208">
        <f>E8/E35</f>
        <v>0.25700000000000001</v>
      </c>
      <c r="E8" s="189">
        <v>8500000</v>
      </c>
      <c r="F8" s="79"/>
      <c r="G8" s="79"/>
      <c r="H8" s="193">
        <v>1</v>
      </c>
      <c r="I8" s="86">
        <f>E8*H8</f>
        <v>8500000</v>
      </c>
      <c r="J8" s="56"/>
    </row>
    <row r="9" spans="1:11" ht="3" customHeight="1" x14ac:dyDescent="0.25">
      <c r="C9" s="66"/>
      <c r="D9" s="209"/>
      <c r="E9" s="182"/>
      <c r="H9" s="72"/>
      <c r="I9" s="89"/>
      <c r="J9" s="56"/>
    </row>
    <row r="10" spans="1:11" s="2" customFormat="1" ht="12.75" customHeight="1" x14ac:dyDescent="0.25">
      <c r="A10" s="232">
        <v>3</v>
      </c>
      <c r="B10" s="232"/>
      <c r="C10" s="11" t="s">
        <v>7</v>
      </c>
      <c r="D10" s="208">
        <f>E10/E35</f>
        <v>0.22800000000000001</v>
      </c>
      <c r="E10" s="183">
        <f>SUM(E11:E18)</f>
        <v>7550000</v>
      </c>
      <c r="G10" s="238"/>
      <c r="H10" s="90" t="str">
        <f>IF(E10&gt;(E8+E20)/2,"Abminderung","keine Abminderung")</f>
        <v>Abminderung</v>
      </c>
      <c r="I10" s="180">
        <f>IF(H10="Abminderung",0,E10)</f>
        <v>0</v>
      </c>
      <c r="J10" s="56"/>
    </row>
    <row r="11" spans="1:11" ht="11.45" customHeight="1" x14ac:dyDescent="0.25">
      <c r="A11" s="63">
        <v>3</v>
      </c>
      <c r="B11" s="64" t="s">
        <v>17</v>
      </c>
      <c r="C11" s="65" t="s">
        <v>18</v>
      </c>
      <c r="D11" s="210"/>
      <c r="E11" s="190">
        <v>1100000</v>
      </c>
      <c r="F11" s="159" t="s">
        <v>82</v>
      </c>
      <c r="I11" s="62"/>
      <c r="J11" s="56"/>
    </row>
    <row r="12" spans="1:11" ht="11.45" customHeight="1" x14ac:dyDescent="0.25">
      <c r="A12" s="68">
        <v>3</v>
      </c>
      <c r="B12" s="69" t="s">
        <v>19</v>
      </c>
      <c r="C12" s="70" t="s">
        <v>26</v>
      </c>
      <c r="D12" s="211"/>
      <c r="E12" s="191">
        <v>1000000</v>
      </c>
      <c r="F12" s="159" t="s">
        <v>81</v>
      </c>
      <c r="J12" s="56"/>
    </row>
    <row r="13" spans="1:11" ht="11.45" customHeight="1" x14ac:dyDescent="0.25">
      <c r="A13" s="68">
        <v>3</v>
      </c>
      <c r="B13" s="69" t="s">
        <v>20</v>
      </c>
      <c r="C13" s="70" t="s">
        <v>27</v>
      </c>
      <c r="D13" s="211"/>
      <c r="E13" s="192">
        <v>1000000</v>
      </c>
      <c r="G13" s="71" t="s">
        <v>53</v>
      </c>
      <c r="H13" s="216">
        <f>E8+E20</f>
        <v>15020000</v>
      </c>
      <c r="I13" s="231" t="str">
        <f>IF(H10="Abminderung","$","")</f>
        <v>$</v>
      </c>
      <c r="J13" s="56"/>
    </row>
    <row r="14" spans="1:11" ht="11.45" customHeight="1" x14ac:dyDescent="0.25">
      <c r="A14" s="68">
        <v>3</v>
      </c>
      <c r="B14" s="69" t="s">
        <v>21</v>
      </c>
      <c r="C14" s="70" t="s">
        <v>28</v>
      </c>
      <c r="D14" s="211"/>
      <c r="E14" s="192">
        <v>1500000</v>
      </c>
      <c r="G14" s="72" t="s">
        <v>80</v>
      </c>
      <c r="H14" s="216">
        <f>H13*50%</f>
        <v>7510000</v>
      </c>
      <c r="I14" s="231"/>
      <c r="J14" s="56"/>
    </row>
    <row r="15" spans="1:11" ht="11.45" customHeight="1" x14ac:dyDescent="0.25">
      <c r="A15" s="68">
        <v>3</v>
      </c>
      <c r="B15" s="69" t="s">
        <v>22</v>
      </c>
      <c r="C15" s="70" t="s">
        <v>31</v>
      </c>
      <c r="D15" s="211"/>
      <c r="E15" s="192">
        <v>600000</v>
      </c>
      <c r="G15" s="71"/>
      <c r="H15" s="72">
        <f>IF(H10="Abminderung",100%,"")</f>
        <v>1</v>
      </c>
      <c r="I15" s="217">
        <f>IF(H10="Abminderung",H14,"")</f>
        <v>7510000</v>
      </c>
      <c r="J15" s="56"/>
    </row>
    <row r="16" spans="1:11" ht="11.45" customHeight="1" x14ac:dyDescent="0.25">
      <c r="A16" s="68">
        <v>3</v>
      </c>
      <c r="B16" s="69" t="s">
        <v>23</v>
      </c>
      <c r="C16" s="70" t="s">
        <v>29</v>
      </c>
      <c r="D16" s="211"/>
      <c r="E16" s="192">
        <v>550000</v>
      </c>
      <c r="I16" s="231" t="str">
        <f>IF(H10="Abminderung","$","")</f>
        <v>$</v>
      </c>
      <c r="J16" s="56"/>
    </row>
    <row r="17" spans="1:11" ht="11.45" customHeight="1" x14ac:dyDescent="0.25">
      <c r="A17" s="68">
        <v>3</v>
      </c>
      <c r="B17" s="69" t="s">
        <v>24</v>
      </c>
      <c r="C17" s="70" t="s">
        <v>30</v>
      </c>
      <c r="D17" s="211"/>
      <c r="E17" s="192">
        <v>1500000</v>
      </c>
      <c r="G17" s="71" t="str">
        <f>IF(H10="Abminderung","Differenz zu KGR 3 =","")</f>
        <v>Differenz zu KGR 3 =</v>
      </c>
      <c r="H17" s="73">
        <f>IF(H10="Abminderung",E10-H14,"")</f>
        <v>40000</v>
      </c>
      <c r="I17" s="231"/>
      <c r="J17" s="56"/>
    </row>
    <row r="18" spans="1:11" ht="11.45" customHeight="1" x14ac:dyDescent="0.25">
      <c r="A18" s="68">
        <v>3</v>
      </c>
      <c r="B18" s="69" t="s">
        <v>25</v>
      </c>
      <c r="C18" s="74" t="s">
        <v>8</v>
      </c>
      <c r="D18" s="212"/>
      <c r="E18" s="192">
        <v>300000</v>
      </c>
      <c r="H18" s="72">
        <f>IF(H10="Abminderung",50%,"")</f>
        <v>0.5</v>
      </c>
      <c r="I18" s="179">
        <f>IF(H10="Abminderung",H18*H17,"")</f>
        <v>20000</v>
      </c>
      <c r="J18" s="56"/>
    </row>
    <row r="19" spans="1:11" ht="3" customHeight="1" x14ac:dyDescent="0.25">
      <c r="C19" s="66"/>
      <c r="D19" s="209"/>
      <c r="E19" s="182"/>
      <c r="H19" s="218"/>
      <c r="I19" s="89"/>
      <c r="J19" s="56"/>
    </row>
    <row r="20" spans="1:11" s="2" customFormat="1" ht="12.75" customHeight="1" x14ac:dyDescent="0.25">
      <c r="A20" s="232">
        <v>4</v>
      </c>
      <c r="B20" s="232"/>
      <c r="C20" s="11" t="s">
        <v>2</v>
      </c>
      <c r="D20" s="208">
        <f>E20/E35</f>
        <v>0.19700000000000001</v>
      </c>
      <c r="E20" s="189">
        <v>6520000</v>
      </c>
      <c r="F20" s="59"/>
      <c r="G20" s="59"/>
      <c r="H20" s="194">
        <v>1</v>
      </c>
      <c r="I20" s="178">
        <f>E20*H20</f>
        <v>6520000</v>
      </c>
      <c r="J20" s="56"/>
    </row>
    <row r="21" spans="1:11" ht="3" customHeight="1" x14ac:dyDescent="0.25">
      <c r="B21" s="87"/>
      <c r="C21" s="66"/>
      <c r="D21" s="209"/>
      <c r="E21" s="182"/>
      <c r="H21" s="72"/>
      <c r="I21" s="89"/>
      <c r="J21" s="56"/>
    </row>
    <row r="22" spans="1:11" s="3" customFormat="1" ht="12.75" customHeight="1" x14ac:dyDescent="0.25">
      <c r="A22" s="232">
        <v>5</v>
      </c>
      <c r="B22" s="232"/>
      <c r="C22" s="11" t="s">
        <v>9</v>
      </c>
      <c r="D22" s="208">
        <f>E22/E35</f>
        <v>0.06</v>
      </c>
      <c r="E22" s="184">
        <f>SUM(E23:E25)</f>
        <v>2000000</v>
      </c>
      <c r="H22" s="72"/>
      <c r="I22" s="89"/>
      <c r="J22" s="56"/>
    </row>
    <row r="23" spans="1:11" ht="11.45" customHeight="1" x14ac:dyDescent="0.25">
      <c r="A23" s="75">
        <v>5</v>
      </c>
      <c r="B23" s="76" t="s">
        <v>17</v>
      </c>
      <c r="C23" s="65" t="s">
        <v>68</v>
      </c>
      <c r="D23" s="210"/>
      <c r="E23" s="191">
        <v>1500000</v>
      </c>
      <c r="F23" s="77"/>
      <c r="G23" s="77"/>
      <c r="H23" s="193">
        <v>0</v>
      </c>
      <c r="I23" s="91">
        <f>E23*H23</f>
        <v>0</v>
      </c>
      <c r="J23" s="56"/>
      <c r="K23" s="78"/>
    </row>
    <row r="24" spans="1:11" ht="11.45" customHeight="1" x14ac:dyDescent="0.25">
      <c r="A24" s="79">
        <v>5</v>
      </c>
      <c r="B24" s="80" t="s">
        <v>19</v>
      </c>
      <c r="C24" s="70" t="s">
        <v>69</v>
      </c>
      <c r="D24" s="211"/>
      <c r="E24" s="191">
        <v>500000</v>
      </c>
      <c r="F24" s="79"/>
      <c r="G24" s="79"/>
      <c r="H24" s="195">
        <v>0</v>
      </c>
      <c r="I24" s="160">
        <f>E24*H24</f>
        <v>0</v>
      </c>
      <c r="J24" s="56"/>
      <c r="K24" s="78"/>
    </row>
    <row r="25" spans="1:11" ht="11.45" customHeight="1" x14ac:dyDescent="0.25">
      <c r="A25" s="79">
        <v>5</v>
      </c>
      <c r="B25" s="80" t="s">
        <v>20</v>
      </c>
      <c r="C25" s="70" t="s">
        <v>47</v>
      </c>
      <c r="D25" s="211"/>
      <c r="E25" s="191">
        <v>0</v>
      </c>
      <c r="F25" s="79"/>
      <c r="G25" s="79"/>
      <c r="H25" s="193">
        <v>0</v>
      </c>
      <c r="I25" s="161">
        <f>E25*H25</f>
        <v>0</v>
      </c>
      <c r="J25" s="56"/>
      <c r="K25" s="78"/>
    </row>
    <row r="26" spans="1:11" ht="3" customHeight="1" x14ac:dyDescent="0.25">
      <c r="C26" s="66"/>
      <c r="D26" s="209"/>
      <c r="E26" s="182"/>
      <c r="H26" s="72"/>
      <c r="I26" s="89"/>
      <c r="J26" s="56"/>
    </row>
    <row r="27" spans="1:11" s="2" customFormat="1" ht="12.75" customHeight="1" x14ac:dyDescent="0.25">
      <c r="A27" s="232">
        <v>6</v>
      </c>
      <c r="B27" s="232"/>
      <c r="C27" s="11" t="s">
        <v>3</v>
      </c>
      <c r="D27" s="208">
        <f>E27/E35</f>
        <v>1.4999999999999999E-2</v>
      </c>
      <c r="E27" s="189">
        <v>500000</v>
      </c>
      <c r="F27" s="79"/>
      <c r="G27" s="79"/>
      <c r="H27" s="194">
        <v>0</v>
      </c>
      <c r="I27" s="178">
        <f>E27*H27</f>
        <v>0</v>
      </c>
      <c r="J27" s="56"/>
    </row>
    <row r="28" spans="1:11" ht="3" customHeight="1" x14ac:dyDescent="0.25">
      <c r="A28" s="92"/>
      <c r="C28" s="66"/>
      <c r="D28" s="209"/>
      <c r="E28" s="182"/>
      <c r="H28" s="72"/>
      <c r="I28" s="89"/>
      <c r="J28" s="56"/>
    </row>
    <row r="29" spans="1:11" s="3" customFormat="1" ht="12.75" customHeight="1" x14ac:dyDescent="0.25">
      <c r="A29" s="232">
        <v>7</v>
      </c>
      <c r="B29" s="232"/>
      <c r="C29" s="11" t="s">
        <v>64</v>
      </c>
      <c r="D29" s="208">
        <f>E29/E35</f>
        <v>0.192</v>
      </c>
      <c r="E29" s="189">
        <v>6350000</v>
      </c>
      <c r="F29" s="79"/>
      <c r="G29" s="79"/>
      <c r="H29" s="194">
        <v>0</v>
      </c>
      <c r="I29" s="178">
        <f>E29*H29</f>
        <v>0</v>
      </c>
      <c r="J29" s="56"/>
    </row>
    <row r="30" spans="1:11" ht="3" customHeight="1" x14ac:dyDescent="0.25">
      <c r="A30" s="83"/>
      <c r="C30" s="66"/>
      <c r="D30" s="209"/>
      <c r="E30" s="182"/>
      <c r="H30" s="72"/>
      <c r="I30" s="89"/>
      <c r="J30" s="56"/>
    </row>
    <row r="31" spans="1:11" s="3" customFormat="1" ht="12.75" customHeight="1" x14ac:dyDescent="0.25">
      <c r="A31" s="232">
        <v>8</v>
      </c>
      <c r="B31" s="232"/>
      <c r="C31" s="11" t="s">
        <v>74</v>
      </c>
      <c r="D31" s="208">
        <f>E31/E35</f>
        <v>1E-3</v>
      </c>
      <c r="E31" s="189">
        <v>36000</v>
      </c>
      <c r="F31" s="79"/>
      <c r="G31" s="79"/>
      <c r="H31" s="194">
        <v>0</v>
      </c>
      <c r="I31" s="178">
        <f>E31*H31</f>
        <v>0</v>
      </c>
      <c r="J31" s="56"/>
    </row>
    <row r="32" spans="1:11" ht="3" customHeight="1" x14ac:dyDescent="0.25">
      <c r="A32" s="83"/>
      <c r="C32" s="66"/>
      <c r="D32" s="209"/>
      <c r="E32" s="182"/>
      <c r="H32" s="218"/>
      <c r="I32" s="89"/>
      <c r="J32" s="56"/>
    </row>
    <row r="33" spans="1:11" s="3" customFormat="1" ht="12.75" customHeight="1" x14ac:dyDescent="0.25">
      <c r="A33" s="232">
        <v>9</v>
      </c>
      <c r="B33" s="232"/>
      <c r="C33" s="11" t="s">
        <v>10</v>
      </c>
      <c r="D33" s="208">
        <f>E33/E35</f>
        <v>4.8000000000000001E-2</v>
      </c>
      <c r="E33" s="189">
        <v>1600000</v>
      </c>
      <c r="F33" s="79"/>
      <c r="G33" s="79"/>
      <c r="H33" s="194">
        <v>0.1</v>
      </c>
      <c r="I33" s="178">
        <f>E33*H33</f>
        <v>160000</v>
      </c>
      <c r="J33" s="56"/>
    </row>
    <row r="34" spans="1:11" ht="3" customHeight="1" x14ac:dyDescent="0.25">
      <c r="B34" s="92"/>
      <c r="C34" s="93"/>
      <c r="D34" s="94"/>
      <c r="E34" s="182"/>
      <c r="I34" s="89"/>
    </row>
    <row r="35" spans="1:11" ht="12.75" customHeight="1" x14ac:dyDescent="0.25">
      <c r="A35" s="96" t="s">
        <v>12</v>
      </c>
      <c r="B35" s="97"/>
      <c r="C35" s="97"/>
      <c r="D35" s="213">
        <f>SUM(D6:D33)</f>
        <v>1</v>
      </c>
      <c r="E35" s="185">
        <f>SUM(E6+E8+E10+E20+E22+E27+E29+E31+E33)</f>
        <v>33126000</v>
      </c>
      <c r="F35" s="99"/>
      <c r="G35" s="99"/>
      <c r="H35" s="187"/>
      <c r="I35" s="98">
        <f>IF(H10="Abminderung",I6+I8+I10+I15+I18+I20+I23+I24+I25+I27+I29+I31+I33,SUM(I6:I10)+SUM(I20:I33))</f>
        <v>22710000</v>
      </c>
      <c r="J35" s="100"/>
    </row>
    <row r="36" spans="1:11" ht="3" customHeight="1" x14ac:dyDescent="0.25">
      <c r="A36" s="101"/>
      <c r="D36" s="94"/>
      <c r="E36" s="186"/>
      <c r="H36" s="188"/>
      <c r="I36" s="89"/>
    </row>
    <row r="37" spans="1:11" s="2" customFormat="1" ht="12.75" customHeight="1" x14ac:dyDescent="0.25">
      <c r="A37" s="61"/>
      <c r="B37" s="233" t="s">
        <v>72</v>
      </c>
      <c r="C37" s="233"/>
      <c r="D37" s="234"/>
      <c r="E37" s="190">
        <v>0</v>
      </c>
      <c r="F37" s="47"/>
      <c r="G37" s="47"/>
      <c r="H37" s="196">
        <v>1</v>
      </c>
      <c r="I37" s="102">
        <f>E37*H37</f>
        <v>0</v>
      </c>
    </row>
    <row r="38" spans="1:11" s="2" customFormat="1" ht="12.75" customHeight="1" x14ac:dyDescent="0.25">
      <c r="A38" s="44"/>
      <c r="B38" s="229" t="s">
        <v>73</v>
      </c>
      <c r="C38" s="229"/>
      <c r="D38" s="230"/>
      <c r="E38" s="190">
        <v>0</v>
      </c>
      <c r="F38" s="58"/>
      <c r="G38" s="58"/>
      <c r="H38" s="196">
        <v>0</v>
      </c>
      <c r="I38" s="103">
        <f>E38*H38</f>
        <v>0</v>
      </c>
    </row>
    <row r="39" spans="1:11" ht="6" customHeight="1" x14ac:dyDescent="0.25">
      <c r="C39" s="66"/>
      <c r="I39" s="95"/>
      <c r="K39" s="66"/>
    </row>
    <row r="40" spans="1:11" s="109" customFormat="1" ht="12.75" customHeight="1" x14ac:dyDescent="0.25">
      <c r="A40" s="104" t="s">
        <v>32</v>
      </c>
      <c r="B40" s="105"/>
      <c r="C40" s="105"/>
      <c r="D40" s="105"/>
      <c r="E40" s="105"/>
      <c r="F40" s="105"/>
      <c r="G40" s="105"/>
      <c r="H40" s="106"/>
      <c r="I40" s="107">
        <f>SUM(I35:I38)</f>
        <v>22710000</v>
      </c>
      <c r="J40" s="108"/>
    </row>
    <row r="41" spans="1:11" ht="10.5" customHeight="1" x14ac:dyDescent="0.25">
      <c r="B41" s="1"/>
      <c r="C41" s="1"/>
    </row>
    <row r="42" spans="1:11" ht="12.75" customHeight="1" x14ac:dyDescent="0.25">
      <c r="A42" s="16" t="s">
        <v>75</v>
      </c>
      <c r="B42" s="16"/>
      <c r="C42" s="16"/>
      <c r="D42" s="17"/>
      <c r="E42" s="17"/>
      <c r="F42" s="17"/>
      <c r="G42" s="17"/>
      <c r="H42" s="17"/>
      <c r="I42" s="17"/>
      <c r="J42" s="57"/>
    </row>
    <row r="43" spans="1:11" ht="3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1" ht="12.75" customHeight="1" x14ac:dyDescent="0.25">
      <c r="A44" s="19" t="s">
        <v>52</v>
      </c>
      <c r="B44" s="18"/>
      <c r="C44" s="18"/>
      <c r="D44" s="18"/>
      <c r="E44" s="18"/>
      <c r="F44" s="18"/>
      <c r="G44" s="18"/>
      <c r="H44" s="18"/>
      <c r="I44" s="18"/>
      <c r="J44" s="18"/>
    </row>
    <row r="45" spans="1:11" ht="11.25" customHeight="1" x14ac:dyDescent="0.25">
      <c r="A45" s="5"/>
      <c r="B45" s="5"/>
      <c r="C45" s="5"/>
      <c r="E45" s="20" t="s">
        <v>5</v>
      </c>
      <c r="F45" s="21" t="s">
        <v>4</v>
      </c>
      <c r="H45" s="228" t="s">
        <v>83</v>
      </c>
      <c r="I45" s="228"/>
      <c r="J45" s="24"/>
    </row>
    <row r="46" spans="1:11" ht="12.75" customHeight="1" x14ac:dyDescent="0.25">
      <c r="B46" s="6" t="s">
        <v>42</v>
      </c>
      <c r="C46" s="110"/>
      <c r="D46" s="111"/>
      <c r="E46" s="197">
        <v>28</v>
      </c>
      <c r="F46" s="22" t="s">
        <v>50</v>
      </c>
      <c r="H46" s="172"/>
      <c r="I46" s="173"/>
      <c r="J46" s="24"/>
    </row>
    <row r="47" spans="1:11" ht="12.75" customHeight="1" x14ac:dyDescent="0.25">
      <c r="B47" s="7" t="s">
        <v>43</v>
      </c>
      <c r="C47" s="112"/>
      <c r="D47" s="113"/>
      <c r="E47" s="198">
        <v>2</v>
      </c>
      <c r="F47" s="23" t="s">
        <v>6</v>
      </c>
      <c r="H47" s="174"/>
      <c r="I47" s="175"/>
    </row>
    <row r="48" spans="1:11" ht="12.75" customHeight="1" x14ac:dyDescent="0.25">
      <c r="B48" s="7" t="s">
        <v>44</v>
      </c>
      <c r="C48" s="112"/>
      <c r="D48" s="113"/>
      <c r="E48" s="198">
        <v>1</v>
      </c>
      <c r="F48" s="23" t="s">
        <v>6</v>
      </c>
      <c r="H48" s="174"/>
      <c r="I48" s="175"/>
    </row>
    <row r="49" spans="1:13" ht="12.75" customHeight="1" x14ac:dyDescent="0.25">
      <c r="B49" s="7" t="s">
        <v>45</v>
      </c>
      <c r="C49" s="113"/>
      <c r="D49" s="113"/>
      <c r="E49" s="198">
        <v>2</v>
      </c>
      <c r="F49" s="23" t="s">
        <v>6</v>
      </c>
      <c r="H49" s="174"/>
      <c r="I49" s="175"/>
    </row>
    <row r="50" spans="1:13" ht="3" customHeight="1" x14ac:dyDescent="0.25">
      <c r="A50" s="5"/>
      <c r="B50" s="5"/>
      <c r="C50" s="5"/>
      <c r="E50" s="24"/>
      <c r="H50" s="174"/>
      <c r="I50" s="174"/>
    </row>
    <row r="51" spans="1:13" ht="11.25" customHeight="1" x14ac:dyDescent="0.25">
      <c r="B51" s="5"/>
      <c r="C51" s="114" t="s">
        <v>79</v>
      </c>
      <c r="D51" s="113"/>
      <c r="E51" s="198">
        <v>0</v>
      </c>
      <c r="F51" s="23" t="s">
        <v>85</v>
      </c>
      <c r="H51" s="176"/>
      <c r="I51" s="176"/>
      <c r="J51" s="26"/>
    </row>
    <row r="52" spans="1:13" ht="11.25" customHeight="1" x14ac:dyDescent="0.25">
      <c r="B52" s="5"/>
      <c r="C52" s="114" t="s">
        <v>76</v>
      </c>
      <c r="D52" s="113"/>
      <c r="E52" s="198">
        <v>0</v>
      </c>
      <c r="F52" s="23" t="s">
        <v>86</v>
      </c>
      <c r="H52" s="177"/>
      <c r="I52" s="177"/>
      <c r="J52" s="26"/>
      <c r="M52" s="223"/>
    </row>
    <row r="53" spans="1:13" ht="11.25" customHeight="1" x14ac:dyDescent="0.25">
      <c r="B53" s="5"/>
      <c r="C53" s="114" t="s">
        <v>77</v>
      </c>
      <c r="D53" s="113"/>
      <c r="E53" s="198">
        <v>0</v>
      </c>
      <c r="F53" s="23" t="s">
        <v>87</v>
      </c>
      <c r="H53" s="176"/>
      <c r="I53" s="176"/>
      <c r="J53" s="26"/>
    </row>
    <row r="54" spans="1:13" ht="11.25" customHeight="1" x14ac:dyDescent="0.25">
      <c r="B54" s="5"/>
      <c r="C54" s="114" t="s">
        <v>78</v>
      </c>
      <c r="D54" s="113"/>
      <c r="E54" s="198">
        <v>0</v>
      </c>
      <c r="F54" s="23" t="s">
        <v>85</v>
      </c>
      <c r="H54" s="176"/>
      <c r="I54" s="176"/>
      <c r="J54" s="26"/>
    </row>
    <row r="55" spans="1:13" ht="3" customHeight="1" x14ac:dyDescent="0.25">
      <c r="A55" s="5"/>
      <c r="B55" s="5"/>
      <c r="C55" s="66"/>
      <c r="D55" s="26"/>
      <c r="E55" s="26"/>
      <c r="F55" s="26"/>
      <c r="H55" s="26"/>
      <c r="I55" s="26"/>
      <c r="J55" s="26"/>
    </row>
    <row r="56" spans="1:13" ht="12.75" customHeight="1" x14ac:dyDescent="0.25">
      <c r="B56" s="5" t="s">
        <v>41</v>
      </c>
      <c r="C56" s="66"/>
      <c r="D56" s="25"/>
      <c r="E56" s="27">
        <f>SUM(E46:E54)</f>
        <v>33</v>
      </c>
      <c r="F56" s="26"/>
      <c r="H56" s="26"/>
      <c r="I56" s="26"/>
      <c r="J56" s="26"/>
    </row>
    <row r="57" spans="1:13" ht="6" customHeight="1" x14ac:dyDescent="0.25">
      <c r="B57" s="5"/>
      <c r="C57" s="66"/>
      <c r="D57" s="26"/>
      <c r="E57" s="26"/>
      <c r="F57" s="26"/>
      <c r="H57" s="26"/>
      <c r="I57" s="26"/>
      <c r="J57" s="26"/>
    </row>
    <row r="58" spans="1:13" ht="12.75" customHeight="1" x14ac:dyDescent="0.25">
      <c r="A58" s="19" t="s">
        <v>15</v>
      </c>
      <c r="B58" s="19"/>
      <c r="C58" s="18"/>
      <c r="D58" s="18"/>
      <c r="E58" s="18"/>
      <c r="F58" s="18"/>
      <c r="H58" s="18"/>
      <c r="I58" s="18"/>
      <c r="J58" s="18"/>
    </row>
    <row r="59" spans="1:13" ht="3.75" customHeight="1" x14ac:dyDescent="0.25">
      <c r="A59" s="19"/>
      <c r="B59" s="19"/>
      <c r="C59" s="19"/>
      <c r="D59" s="19"/>
    </row>
    <row r="60" spans="1:13" ht="12.75" customHeight="1" x14ac:dyDescent="0.25">
      <c r="A60" s="28" t="s">
        <v>11</v>
      </c>
      <c r="B60" s="28"/>
      <c r="C60" s="66"/>
      <c r="E60" s="39">
        <f>I40</f>
        <v>22710000</v>
      </c>
      <c r="H60" s="48"/>
      <c r="I60" s="37"/>
      <c r="J60" s="37"/>
    </row>
    <row r="61" spans="1:13" ht="3" customHeight="1" x14ac:dyDescent="0.25">
      <c r="A61" s="5"/>
      <c r="B61" s="5"/>
      <c r="C61" s="5"/>
      <c r="D61" s="5"/>
      <c r="E61" s="25"/>
      <c r="F61" s="5"/>
      <c r="H61" s="26"/>
      <c r="I61" s="26"/>
      <c r="J61" s="26"/>
    </row>
    <row r="62" spans="1:13" ht="12.75" customHeight="1" x14ac:dyDescent="0.25">
      <c r="A62" s="5" t="s">
        <v>54</v>
      </c>
      <c r="B62" s="5"/>
      <c r="C62" s="5"/>
      <c r="E62" s="13">
        <f>0.0198*E56+0.9406</f>
        <v>1.59</v>
      </c>
      <c r="H62" s="14"/>
      <c r="I62" s="14"/>
      <c r="J62" s="14"/>
    </row>
    <row r="63" spans="1:13" ht="12.75" customHeight="1" x14ac:dyDescent="0.25">
      <c r="A63" s="5" t="s">
        <v>60</v>
      </c>
      <c r="B63" s="5"/>
      <c r="C63" s="5"/>
      <c r="E63" s="50">
        <f>ROUND(IF(E60&lt;2000000,40*E60^(-0.1208)*E62/100,(12.2611*E60^(-0.0394)*E62)/100),6)</f>
        <v>0.100021</v>
      </c>
      <c r="H63" s="49"/>
      <c r="I63" s="38"/>
      <c r="J63" s="53"/>
    </row>
    <row r="64" spans="1:13" ht="12.75" customHeight="1" x14ac:dyDescent="0.25">
      <c r="A64" s="5" t="s">
        <v>55</v>
      </c>
      <c r="B64" s="5"/>
      <c r="C64" s="5"/>
      <c r="E64" s="40">
        <f>40*E60^(-0.1208)*E62/100</f>
        <v>8.2191E-2</v>
      </c>
      <c r="H64" s="38"/>
      <c r="I64" s="115" t="str">
        <f>IF(E60&lt;2000000,"(PL + ÖBA)","")</f>
        <v/>
      </c>
      <c r="J64" s="53"/>
    </row>
    <row r="65" spans="1:11" ht="12.75" customHeight="1" x14ac:dyDescent="0.25">
      <c r="A65" s="5" t="s">
        <v>56</v>
      </c>
      <c r="B65" s="5"/>
      <c r="C65" s="5"/>
      <c r="D65" s="5"/>
      <c r="E65" s="40">
        <f>ROUND((12.2611*E60^(-0.0394)*E62)/100,6)</f>
        <v>0.100021</v>
      </c>
      <c r="F65" s="116" t="str">
        <f>IF(E60&gt;1999999.99,"(PL + ÖBA)","")</f>
        <v>(PL + ÖBA)</v>
      </c>
      <c r="H65" s="38"/>
      <c r="J65" s="53"/>
    </row>
    <row r="66" spans="1:11" ht="12.75" customHeight="1" x14ac:dyDescent="0.25">
      <c r="A66" s="5" t="s">
        <v>67</v>
      </c>
      <c r="B66" s="5"/>
      <c r="C66" s="5"/>
      <c r="E66" s="224">
        <v>0</v>
      </c>
      <c r="H66" s="225"/>
      <c r="I66" s="29"/>
      <c r="J66" s="52"/>
    </row>
    <row r="67" spans="1:11" ht="15" customHeight="1" x14ac:dyDescent="0.25">
      <c r="A67" s="6" t="s">
        <v>70</v>
      </c>
      <c r="B67" s="6"/>
      <c r="C67" s="6"/>
      <c r="D67" s="30"/>
      <c r="E67" s="30"/>
      <c r="F67" s="41">
        <f>ROUND(E60*(E63)*(1+E66),2)</f>
        <v>2271477</v>
      </c>
      <c r="G67" s="31"/>
      <c r="H67" s="31"/>
      <c r="J67" s="31"/>
    </row>
    <row r="68" spans="1:11" ht="3" customHeight="1" x14ac:dyDescent="0.25">
      <c r="A68" s="5"/>
      <c r="B68" s="5"/>
      <c r="C68" s="5"/>
      <c r="D68" s="18"/>
      <c r="E68" s="18"/>
      <c r="F68" s="18"/>
      <c r="G68" s="31"/>
      <c r="H68" s="31"/>
      <c r="I68" s="31"/>
      <c r="J68" s="31"/>
    </row>
    <row r="69" spans="1:11" ht="11.25" customHeight="1" x14ac:dyDescent="0.25">
      <c r="A69" s="5"/>
      <c r="B69" s="5"/>
      <c r="C69" s="5"/>
      <c r="D69" s="222" t="s">
        <v>71</v>
      </c>
      <c r="E69" s="219" t="s">
        <v>5</v>
      </c>
      <c r="G69" s="51"/>
      <c r="H69" s="20"/>
      <c r="I69" s="31"/>
      <c r="J69" s="31"/>
    </row>
    <row r="70" spans="1:11" ht="12.75" customHeight="1" x14ac:dyDescent="0.25">
      <c r="A70" s="18" t="s">
        <v>61</v>
      </c>
      <c r="B70" s="18"/>
      <c r="C70" s="32"/>
      <c r="D70" s="205">
        <v>0.02</v>
      </c>
      <c r="E70" s="199">
        <v>0.02</v>
      </c>
      <c r="F70" s="35">
        <f t="shared" ref="F70:F79" si="0">$F$67*E70</f>
        <v>45430</v>
      </c>
      <c r="G70" s="42"/>
      <c r="H70" s="220"/>
      <c r="I70" s="35"/>
      <c r="J70" s="33"/>
    </row>
    <row r="71" spans="1:11" ht="12.75" customHeight="1" x14ac:dyDescent="0.25">
      <c r="A71" s="18" t="s">
        <v>33</v>
      </c>
      <c r="B71" s="18"/>
      <c r="C71" s="32"/>
      <c r="D71" s="205">
        <v>0.08</v>
      </c>
      <c r="E71" s="200">
        <v>0.08</v>
      </c>
      <c r="F71" s="35">
        <f t="shared" si="0"/>
        <v>181718</v>
      </c>
      <c r="G71" s="42"/>
      <c r="H71" s="220"/>
      <c r="I71" s="35"/>
      <c r="J71" s="33"/>
    </row>
    <row r="72" spans="1:11" ht="12.75" customHeight="1" x14ac:dyDescent="0.25">
      <c r="A72" s="18" t="s">
        <v>34</v>
      </c>
      <c r="B72" s="18"/>
      <c r="C72" s="32"/>
      <c r="D72" s="205">
        <v>0.12</v>
      </c>
      <c r="E72" s="200">
        <v>0.12</v>
      </c>
      <c r="F72" s="35">
        <f t="shared" si="0"/>
        <v>272577</v>
      </c>
      <c r="G72" s="42"/>
      <c r="H72" s="220"/>
      <c r="I72" s="35"/>
      <c r="J72" s="33"/>
    </row>
    <row r="73" spans="1:11" ht="12.75" customHeight="1" x14ac:dyDescent="0.25">
      <c r="A73" s="18" t="s">
        <v>35</v>
      </c>
      <c r="B73" s="18"/>
      <c r="C73" s="32"/>
      <c r="D73" s="205">
        <v>0.05</v>
      </c>
      <c r="E73" s="200">
        <v>0.05</v>
      </c>
      <c r="F73" s="35">
        <f t="shared" si="0"/>
        <v>113574</v>
      </c>
      <c r="G73" s="42"/>
      <c r="H73" s="220"/>
      <c r="I73" s="35"/>
      <c r="J73" s="33"/>
    </row>
    <row r="74" spans="1:11" ht="12.75" customHeight="1" x14ac:dyDescent="0.25">
      <c r="A74" s="18" t="s">
        <v>36</v>
      </c>
      <c r="B74" s="18"/>
      <c r="C74" s="32"/>
      <c r="D74" s="205">
        <v>0.22</v>
      </c>
      <c r="E74" s="200">
        <v>0.22</v>
      </c>
      <c r="F74" s="35">
        <f t="shared" si="0"/>
        <v>499725</v>
      </c>
      <c r="G74" s="42"/>
      <c r="H74" s="220"/>
      <c r="I74" s="35"/>
      <c r="J74" s="33"/>
    </row>
    <row r="75" spans="1:11" ht="12.75" customHeight="1" x14ac:dyDescent="0.25">
      <c r="A75" s="18" t="s">
        <v>37</v>
      </c>
      <c r="B75" s="18"/>
      <c r="C75" s="32"/>
      <c r="D75" s="205">
        <v>0.06</v>
      </c>
      <c r="E75" s="200">
        <v>0.06</v>
      </c>
      <c r="F75" s="35">
        <f t="shared" si="0"/>
        <v>136289</v>
      </c>
      <c r="G75" s="42"/>
      <c r="H75" s="220"/>
      <c r="I75" s="35"/>
      <c r="J75" s="33"/>
    </row>
    <row r="76" spans="1:11" ht="12.75" customHeight="1" x14ac:dyDescent="0.25">
      <c r="A76" s="18" t="s">
        <v>38</v>
      </c>
      <c r="B76" s="18"/>
      <c r="C76" s="32"/>
      <c r="D76" s="205">
        <v>0.02</v>
      </c>
      <c r="E76" s="200">
        <v>0.02</v>
      </c>
      <c r="F76" s="35">
        <f t="shared" si="0"/>
        <v>45430</v>
      </c>
      <c r="G76" s="42"/>
      <c r="H76" s="220"/>
      <c r="I76" s="35"/>
      <c r="J76" s="33"/>
    </row>
    <row r="77" spans="1:11" ht="12.75" customHeight="1" x14ac:dyDescent="0.25">
      <c r="A77" s="18" t="s">
        <v>48</v>
      </c>
      <c r="B77" s="18"/>
      <c r="C77" s="32"/>
      <c r="D77" s="205">
        <v>0.04</v>
      </c>
      <c r="E77" s="200">
        <v>0.04</v>
      </c>
      <c r="F77" s="35">
        <f t="shared" si="0"/>
        <v>90859</v>
      </c>
      <c r="G77" s="42"/>
      <c r="H77" s="220"/>
      <c r="I77" s="35"/>
      <c r="J77" s="33"/>
    </row>
    <row r="78" spans="1:11" ht="12.75" customHeight="1" x14ac:dyDescent="0.25">
      <c r="A78" s="18" t="s">
        <v>39</v>
      </c>
      <c r="B78" s="18"/>
      <c r="C78" s="32"/>
      <c r="D78" s="205">
        <v>0.37</v>
      </c>
      <c r="E78" s="200">
        <v>0.37</v>
      </c>
      <c r="F78" s="35">
        <f t="shared" si="0"/>
        <v>840446</v>
      </c>
      <c r="G78" s="42"/>
      <c r="H78" s="220"/>
      <c r="I78" s="35"/>
      <c r="J78" s="33"/>
    </row>
    <row r="79" spans="1:11" ht="12.75" customHeight="1" x14ac:dyDescent="0.25">
      <c r="A79" s="30" t="s">
        <v>49</v>
      </c>
      <c r="B79" s="30"/>
      <c r="C79" s="34"/>
      <c r="D79" s="206">
        <v>0.02</v>
      </c>
      <c r="E79" s="201">
        <v>0.02</v>
      </c>
      <c r="F79" s="36">
        <f t="shared" si="0"/>
        <v>45430</v>
      </c>
      <c r="G79" s="43"/>
      <c r="H79" s="221"/>
      <c r="I79" s="35"/>
      <c r="J79" s="33"/>
    </row>
    <row r="80" spans="1:11" s="169" customFormat="1" ht="18.600000000000001" customHeight="1" x14ac:dyDescent="0.25">
      <c r="A80" s="162" t="s">
        <v>40</v>
      </c>
      <c r="B80" s="163"/>
      <c r="C80" s="164"/>
      <c r="D80" s="165">
        <f>SUM(D70:D79)</f>
        <v>1</v>
      </c>
      <c r="E80" s="166">
        <f>SUM(E70:E79)</f>
        <v>1</v>
      </c>
      <c r="F80" s="214">
        <f>SUM(F70:F79)</f>
        <v>2271478</v>
      </c>
      <c r="G80" s="165"/>
      <c r="H80" s="166"/>
      <c r="I80" s="181"/>
      <c r="J80" s="167"/>
      <c r="K80" s="168"/>
    </row>
    <row r="81" spans="1:11" ht="12.75" customHeight="1" x14ac:dyDescent="0.25">
      <c r="A81" s="226" t="s">
        <v>91</v>
      </c>
      <c r="B81" s="18"/>
      <c r="C81" s="66"/>
      <c r="D81" s="205">
        <v>0.01</v>
      </c>
      <c r="E81" s="200">
        <v>0.01</v>
      </c>
      <c r="F81" s="35">
        <f t="shared" ref="F81:F88" si="1">$F$67*E81</f>
        <v>22715</v>
      </c>
      <c r="G81" s="33"/>
      <c r="H81" s="35"/>
      <c r="I81" s="117"/>
      <c r="K81" s="66"/>
    </row>
    <row r="82" spans="1:11" ht="12.75" customHeight="1" x14ac:dyDescent="0.25">
      <c r="A82" s="226" t="s">
        <v>92</v>
      </c>
      <c r="B82" s="18"/>
      <c r="C82" s="66"/>
      <c r="D82" s="205">
        <v>1.4999999999999999E-2</v>
      </c>
      <c r="E82" s="200">
        <v>0</v>
      </c>
      <c r="F82" s="35">
        <f t="shared" si="1"/>
        <v>0</v>
      </c>
      <c r="G82" s="33"/>
      <c r="H82" s="35"/>
      <c r="I82" s="117"/>
      <c r="K82" s="66"/>
    </row>
    <row r="83" spans="1:11" ht="12.75" customHeight="1" x14ac:dyDescent="0.25">
      <c r="A83" s="226" t="s">
        <v>93</v>
      </c>
      <c r="B83" s="18"/>
      <c r="C83" s="66"/>
      <c r="D83" s="205">
        <v>2.5000000000000001E-2</v>
      </c>
      <c r="E83" s="200">
        <v>0</v>
      </c>
      <c r="F83" s="35">
        <f t="shared" si="1"/>
        <v>0</v>
      </c>
      <c r="G83" s="33"/>
      <c r="H83" s="35"/>
      <c r="I83" s="117"/>
      <c r="K83" s="66"/>
    </row>
    <row r="84" spans="1:11" ht="12.75" customHeight="1" x14ac:dyDescent="0.25">
      <c r="A84" s="226" t="s">
        <v>94</v>
      </c>
      <c r="B84" s="18"/>
      <c r="C84" s="66"/>
      <c r="D84" s="205">
        <v>0.03</v>
      </c>
      <c r="E84" s="200">
        <v>0</v>
      </c>
      <c r="F84" s="35">
        <f t="shared" si="1"/>
        <v>0</v>
      </c>
      <c r="G84" s="33"/>
      <c r="H84" s="35"/>
      <c r="I84" s="117"/>
      <c r="K84" s="66"/>
    </row>
    <row r="85" spans="1:11" ht="12.75" customHeight="1" x14ac:dyDescent="0.25">
      <c r="A85" s="226" t="s">
        <v>95</v>
      </c>
      <c r="B85" s="18"/>
      <c r="C85" s="66"/>
      <c r="D85" s="205">
        <v>0.02</v>
      </c>
      <c r="E85" s="200">
        <v>0</v>
      </c>
      <c r="F85" s="35">
        <f t="shared" si="1"/>
        <v>0</v>
      </c>
      <c r="G85" s="33"/>
      <c r="H85" s="35"/>
      <c r="I85" s="117"/>
      <c r="K85" s="66"/>
    </row>
    <row r="86" spans="1:11" ht="12.75" customHeight="1" x14ac:dyDescent="0.25">
      <c r="A86" s="236" t="s">
        <v>96</v>
      </c>
      <c r="B86" s="18"/>
      <c r="C86" s="66"/>
      <c r="D86" s="205">
        <v>0.04</v>
      </c>
      <c r="E86" s="200">
        <v>0</v>
      </c>
      <c r="F86" s="35">
        <f t="shared" si="1"/>
        <v>0</v>
      </c>
      <c r="G86" s="33"/>
      <c r="H86" s="35"/>
      <c r="I86" s="117"/>
      <c r="K86" s="66"/>
    </row>
    <row r="87" spans="1:11" ht="12.75" customHeight="1" x14ac:dyDescent="0.25">
      <c r="A87" s="236" t="s">
        <v>90</v>
      </c>
      <c r="B87" s="18"/>
      <c r="C87" s="66"/>
      <c r="D87" s="207">
        <v>0.01</v>
      </c>
      <c r="E87" s="200">
        <v>0</v>
      </c>
      <c r="F87" s="35">
        <f t="shared" si="1"/>
        <v>0</v>
      </c>
      <c r="G87" s="33"/>
      <c r="H87" s="35"/>
      <c r="I87" s="117"/>
      <c r="K87" s="66"/>
    </row>
    <row r="88" spans="1:11" ht="12.75" customHeight="1" x14ac:dyDescent="0.25">
      <c r="A88" s="237" t="s">
        <v>88</v>
      </c>
      <c r="B88" s="30"/>
      <c r="C88" s="111"/>
      <c r="D88" s="206">
        <v>0.01</v>
      </c>
      <c r="E88" s="201">
        <v>0</v>
      </c>
      <c r="F88" s="36">
        <f t="shared" si="1"/>
        <v>0</v>
      </c>
      <c r="G88" s="221"/>
      <c r="H88" s="36"/>
      <c r="I88" s="170"/>
      <c r="K88" s="66"/>
    </row>
    <row r="89" spans="1:11" s="169" customFormat="1" ht="12.75" customHeight="1" x14ac:dyDescent="0.25">
      <c r="A89" s="227" t="s">
        <v>89</v>
      </c>
      <c r="B89" s="227"/>
      <c r="C89" s="227"/>
      <c r="D89" s="165">
        <f>SUM(D80:D88)</f>
        <v>1.1599999999999999</v>
      </c>
      <c r="E89" s="167">
        <f>SUM(E80:E88)</f>
        <v>1.01</v>
      </c>
      <c r="F89" s="214">
        <f>F80+SUM(F81:F88)</f>
        <v>2294193</v>
      </c>
      <c r="G89" s="165"/>
      <c r="H89" s="35"/>
      <c r="I89" s="60">
        <f>F89</f>
        <v>2294193</v>
      </c>
      <c r="J89" s="167"/>
      <c r="K89" s="168"/>
    </row>
    <row r="90" spans="1:11" ht="12.75" customHeight="1" x14ac:dyDescent="0.25"/>
    <row r="91" spans="1:11" ht="12.75" customHeight="1" x14ac:dyDescent="0.25">
      <c r="A91" s="122" t="s">
        <v>65</v>
      </c>
      <c r="E91" s="202">
        <v>0</v>
      </c>
      <c r="F91" s="203">
        <v>0</v>
      </c>
      <c r="I91" s="171">
        <f>E91*F91</f>
        <v>0</v>
      </c>
      <c r="K91" s="66"/>
    </row>
    <row r="92" spans="1:11" ht="3" customHeight="1" x14ac:dyDescent="0.25">
      <c r="G92" s="123"/>
      <c r="H92" s="123"/>
    </row>
    <row r="93" spans="1:11" s="5" customFormat="1" ht="12.75" customHeight="1" x14ac:dyDescent="0.25">
      <c r="A93" s="118" t="s">
        <v>58</v>
      </c>
      <c r="B93" s="124"/>
      <c r="C93" s="119"/>
      <c r="D93" s="119"/>
      <c r="E93" s="120"/>
      <c r="F93" s="125"/>
      <c r="G93" s="126"/>
      <c r="H93" s="126"/>
      <c r="I93" s="121">
        <f>I89+I91</f>
        <v>2294193</v>
      </c>
      <c r="K93" s="127"/>
    </row>
    <row r="94" spans="1:11" s="5" customFormat="1" ht="3" customHeight="1" x14ac:dyDescent="0.25">
      <c r="B94" s="128"/>
      <c r="C94" s="129"/>
      <c r="D94" s="129"/>
      <c r="E94" s="130"/>
      <c r="F94" s="131"/>
      <c r="G94" s="132"/>
      <c r="H94" s="132"/>
      <c r="I94" s="117"/>
      <c r="J94" s="132"/>
      <c r="K94" s="128"/>
    </row>
    <row r="95" spans="1:11" s="5" customFormat="1" ht="12.75" customHeight="1" x14ac:dyDescent="0.25">
      <c r="A95" s="133" t="s">
        <v>13</v>
      </c>
      <c r="B95" s="128"/>
      <c r="C95" s="129"/>
      <c r="D95" s="129"/>
      <c r="E95" s="204">
        <v>0.04</v>
      </c>
      <c r="F95" s="131"/>
      <c r="H95" s="35"/>
      <c r="I95" s="117">
        <f>ROUND(I93*E95,2)</f>
        <v>91768</v>
      </c>
      <c r="J95" s="135"/>
      <c r="K95" s="128"/>
    </row>
    <row r="96" spans="1:11" s="5" customFormat="1" ht="3" customHeight="1" x14ac:dyDescent="0.25">
      <c r="A96" s="136"/>
      <c r="B96" s="137"/>
      <c r="C96" s="138"/>
      <c r="D96" s="138"/>
      <c r="E96" s="139"/>
      <c r="F96" s="139"/>
      <c r="G96" s="140"/>
      <c r="H96" s="140"/>
      <c r="I96" s="141"/>
      <c r="J96" s="142"/>
      <c r="K96" s="128"/>
    </row>
    <row r="97" spans="1:11" s="5" customFormat="1" ht="3" customHeight="1" x14ac:dyDescent="0.25">
      <c r="B97" s="128"/>
      <c r="C97" s="129"/>
      <c r="D97" s="129"/>
      <c r="E97" s="143"/>
      <c r="F97" s="143"/>
      <c r="G97" s="142"/>
      <c r="H97" s="142"/>
      <c r="I97" s="117"/>
      <c r="J97" s="142"/>
      <c r="K97" s="128"/>
    </row>
    <row r="98" spans="1:11" s="5" customFormat="1" ht="12.75" customHeight="1" x14ac:dyDescent="0.25">
      <c r="A98" s="144" t="s">
        <v>59</v>
      </c>
      <c r="B98" s="145"/>
      <c r="C98" s="146"/>
      <c r="D98" s="146"/>
      <c r="E98" s="143"/>
      <c r="F98" s="143"/>
      <c r="G98" s="142"/>
      <c r="H98" s="142"/>
      <c r="I98" s="134">
        <f>I93+I95</f>
        <v>2385961</v>
      </c>
      <c r="J98" s="142"/>
      <c r="K98" s="145"/>
    </row>
    <row r="99" spans="1:11" s="5" customFormat="1" ht="12.75" customHeight="1" x14ac:dyDescent="0.25">
      <c r="A99" s="5" t="s">
        <v>14</v>
      </c>
      <c r="B99" s="128"/>
      <c r="D99" s="129"/>
      <c r="E99" s="135">
        <v>0.2</v>
      </c>
      <c r="F99" s="143"/>
      <c r="H99" s="135"/>
      <c r="I99" s="117">
        <f>ROUND(I98*E99,2)</f>
        <v>477192</v>
      </c>
      <c r="J99" s="135"/>
      <c r="K99" s="128"/>
    </row>
    <row r="100" spans="1:11" s="5" customFormat="1" ht="12.75" customHeight="1" x14ac:dyDescent="0.25">
      <c r="A100" s="147" t="s">
        <v>57</v>
      </c>
      <c r="B100" s="148"/>
      <c r="C100" s="149"/>
      <c r="D100" s="149"/>
      <c r="E100" s="150"/>
      <c r="F100" s="151"/>
      <c r="G100" s="150"/>
      <c r="H100" s="150"/>
      <c r="I100" s="152">
        <f>SUM(I98:I99)</f>
        <v>2863153</v>
      </c>
      <c r="J100" s="153"/>
      <c r="K100" s="145"/>
    </row>
    <row r="101" spans="1:11" s="154" customFormat="1" ht="12" customHeight="1" x14ac:dyDescent="0.25">
      <c r="A101" s="154" t="s">
        <v>62</v>
      </c>
      <c r="B101" s="155"/>
      <c r="C101" s="155"/>
      <c r="E101" s="156">
        <f>I98/E35</f>
        <v>7.2026999999999994E-2</v>
      </c>
      <c r="H101" s="157"/>
      <c r="K101" s="158"/>
    </row>
  </sheetData>
  <sheetProtection algorithmName="SHA-512" hashValue="GelA6QhlLNCVfTuKG75OKt5ghBAck/7imajiQaRFUWMT7P/WUgAszmdJPh8fyn5RghZOf1rjETqSH7X1zrTOZA==" saltValue="DuGWv5YJNKon7FqWg7lv3w==" spinCount="100000" sheet="1" objects="1" scenarios="1"/>
  <mergeCells count="16">
    <mergeCell ref="H1:I1"/>
    <mergeCell ref="A6:B6"/>
    <mergeCell ref="A8:B8"/>
    <mergeCell ref="A10:B10"/>
    <mergeCell ref="I13:I14"/>
    <mergeCell ref="A89:C89"/>
    <mergeCell ref="H45:I45"/>
    <mergeCell ref="B38:D38"/>
    <mergeCell ref="I16:I17"/>
    <mergeCell ref="A27:B27"/>
    <mergeCell ref="A29:B29"/>
    <mergeCell ref="A31:B31"/>
    <mergeCell ref="A33:B33"/>
    <mergeCell ref="B37:D37"/>
    <mergeCell ref="A20:B20"/>
    <mergeCell ref="A22:B22"/>
  </mergeCells>
  <conditionalFormatting sqref="E64 H64">
    <cfRule type="expression" dxfId="5" priority="11" stopIfTrue="1">
      <formula>$E$60&gt;1999999.99</formula>
    </cfRule>
  </conditionalFormatting>
  <conditionalFormatting sqref="E65 H65">
    <cfRule type="expression" dxfId="4" priority="13" stopIfTrue="1">
      <formula>$E$60&lt;2000000</formula>
    </cfRule>
  </conditionalFormatting>
  <conditionalFormatting sqref="H18">
    <cfRule type="expression" dxfId="3" priority="2">
      <formula>H10="Abminderung"</formula>
    </cfRule>
  </conditionalFormatting>
  <conditionalFormatting sqref="H15:I15">
    <cfRule type="expression" dxfId="2" priority="5">
      <formula>H10="Abminderung"</formula>
    </cfRule>
  </conditionalFormatting>
  <conditionalFormatting sqref="I15">
    <cfRule type="expression" dxfId="1" priority="3">
      <formula>H10="Abminderung"</formula>
    </cfRule>
  </conditionalFormatting>
  <conditionalFormatting sqref="I18">
    <cfRule type="expression" dxfId="0" priority="1">
      <formula>H10="Abminderung"</formula>
    </cfRule>
  </conditionalFormatting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&amp;L&amp;"Arial,Fett"&amp;K01+030Angebot Objektplanung Architektur (Planung + Örtliche Bauaufsicht)
&amp;"Arial,Standard"nach VM.OA.2023&amp;R&amp;"Arial,Standard"&amp;K01+031Version 1
Stand: 15.09.2023</oddHeader>
    <oddFooter>&amp;L&amp;"Arial,Fett"&amp;K01+037LM.VM.2023&amp;"Arial,Standard"  | Objektplanung Architekt  |  Angebotsformular&amp;R&amp;"Arial,Standard"&amp;K01+037&amp;P/&amp;N</oddFooter>
  </headerFooter>
  <ignoredErrors>
    <ignoredError sqref="H13:H18 I15" unlockedFormula="1"/>
    <ignoredError sqref="F80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19050</xdr:rowOff>
                  </from>
                  <to>
                    <xdr:col>8</xdr:col>
                    <xdr:colOff>1019175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Scroll Bar 8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19050</xdr:rowOff>
                  </from>
                  <to>
                    <xdr:col>8</xdr:col>
                    <xdr:colOff>1019175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Scroll Bar 9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Scroll Bar 11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19050</xdr:rowOff>
                  </from>
                  <to>
                    <xdr:col>8</xdr:col>
                    <xdr:colOff>1019175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Scroll Bar 17">
              <controlPr defaultSize="0" autoPict="0">
                <anchor moveWithCells="1">
                  <from>
                    <xdr:col>7</xdr:col>
                    <xdr:colOff>28575</xdr:colOff>
                    <xdr:row>53</xdr:row>
                    <xdr:rowOff>19050</xdr:rowOff>
                  </from>
                  <to>
                    <xdr:col>8</xdr:col>
                    <xdr:colOff>1019175</xdr:colOff>
                    <xdr:row>53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Scroll Bar 12">
              <controlPr defaultSize="0" autoPict="0">
                <anchor moveWithCells="1">
                  <from>
                    <xdr:col>7</xdr:col>
                    <xdr:colOff>28575</xdr:colOff>
                    <xdr:row>50</xdr:row>
                    <xdr:rowOff>19050</xdr:rowOff>
                  </from>
                  <to>
                    <xdr:col>8</xdr:col>
                    <xdr:colOff>1019175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Scroll Bar 13">
              <controlPr defaultSize="0" autoPict="0">
                <anchor moveWithCells="1">
                  <from>
                    <xdr:col>7</xdr:col>
                    <xdr:colOff>28575</xdr:colOff>
                    <xdr:row>51</xdr:row>
                    <xdr:rowOff>19050</xdr:rowOff>
                  </from>
                  <to>
                    <xdr:col>8</xdr:col>
                    <xdr:colOff>1019175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Scroll Bar 15">
              <controlPr defaultSize="0" autoPict="0">
                <anchor moveWithCells="1">
                  <from>
                    <xdr:col>7</xdr:col>
                    <xdr:colOff>28575</xdr:colOff>
                    <xdr:row>52</xdr:row>
                    <xdr:rowOff>19050</xdr:rowOff>
                  </from>
                  <to>
                    <xdr:col>8</xdr:col>
                    <xdr:colOff>1019175</xdr:colOff>
                    <xdr:row>52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Objektplanung Architektur</vt:lpstr>
      <vt:lpstr>'Objektplanung Architektur'!Druckbereich</vt:lpstr>
      <vt:lpstr>'Objektplanung Architektur'!Drucktitel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2023-11-17T09:56:43Z</cp:lastPrinted>
  <dcterms:created xsi:type="dcterms:W3CDTF">2009-05-04T08:45:42Z</dcterms:created>
  <dcterms:modified xsi:type="dcterms:W3CDTF">2023-11-17T11:39:18Z</dcterms:modified>
</cp:coreProperties>
</file>