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0" yWindow="60" windowWidth="13770" windowHeight="11760" tabRatio="914" activeTab="0"/>
  </bookViews>
  <sheets>
    <sheet name="Tragwerksplanung" sheetId="1" r:id="rId1"/>
    <sheet name="Tragwerksplanung AR" sheetId="2" r:id="rId2"/>
  </sheets>
  <definedNames>
    <definedName name="_xlnm.Print_Area" localSheetId="0">'Tragwerksplanung'!$A$1:$J$92</definedName>
    <definedName name="_xlnm.Print_Area" localSheetId="1">'Tragwerksplanung AR'!$A$1:$L$92</definedName>
    <definedName name="_xlnm.Print_Titles" localSheetId="0">'Tragwerksplanung'!$A:$D,'Tragwerksplanung'!$3:$3</definedName>
    <definedName name="_xlnm.Print_Titles" localSheetId="1">'Tragwerksplanung AR'!$A:$D,'Tragwerksplanung AR'!$3:$3</definedName>
  </definedNames>
  <calcPr fullCalcOnLoad="1" fullPrecision="0"/>
</workbook>
</file>

<file path=xl/sharedStrings.xml><?xml version="1.0" encoding="utf-8"?>
<sst xmlns="http://schemas.openxmlformats.org/spreadsheetml/2006/main" count="159" uniqueCount="76">
  <si>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</si>
  <si>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</si>
  <si>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</si>
  <si>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</si>
  <si>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</si>
  <si>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</si>
  <si>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</si>
  <si>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</si>
  <si>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</si>
  <si>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</si>
  <si>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</si>
  <si>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</si>
  <si>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</si>
  <si>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</si>
  <si>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</si>
  <si>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</si>
  <si>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</si>
  <si>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</si>
  <si>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</si>
  <si>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</si>
  <si>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</si>
  <si>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</si>
  <si>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</si>
  <si>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</si>
  <si>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</si>
  <si>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</si>
  <si>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</si>
  <si>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</si>
  <si>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</si>
  <si>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</si>
  <si>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</si>
  <si>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</si>
  <si>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</si>
  <si>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</si>
  <si>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t>LPH 2 Vorentwurfsplanung</t>
  </si>
  <si>
    <t>LPH 3 Entwurfsplanung</t>
  </si>
  <si>
    <t>LPH 4 Einreichplanung</t>
  </si>
  <si>
    <t xml:space="preserve">           Mitwirkung an der Vergabe</t>
  </si>
  <si>
    <r>
      <t>Prozentsatz der beauftragten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</si>
  <si>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</si>
  <si>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</si>
  <si>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</si>
  <si>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</si>
  <si>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</si>
  <si>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</si>
  <si>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</si>
  <si>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</si>
  <si>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Tragwerksplanung nach VM.TW.2014</t>
  </si>
  <si>
    <t>Summe Tragwerksplanung ohne Nebenkosten</t>
  </si>
  <si>
    <t xml:space="preserve">Summe Tragwerksplanung brutto </t>
  </si>
  <si>
    <t>8 bis 42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</si>
  <si>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0,0425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+ 0,83]</t>
    </r>
  </si>
  <si>
    <r>
      <t>%-Satz für TW [h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= 37,056 x (BMGL)</t>
    </r>
    <r>
      <rPr>
        <vertAlign val="superscript"/>
        <sz val="10"/>
        <rFont val="Arial"/>
        <family val="2"/>
      </rPr>
      <t>(-0,1495)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</si>
  <si>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ERK %</t>
  </si>
  <si>
    <t>Anforderungsmerkmale/Bewertungspunkte</t>
  </si>
  <si>
    <r>
      <rPr>
        <b/>
        <sz val="8"/>
        <color indexed="8"/>
        <rFont val="Arial"/>
        <family val="2"/>
      </rPr>
      <t>Tragwerksplanung</t>
    </r>
    <r>
      <rPr>
        <sz val="8"/>
        <color indexed="8"/>
        <rFont val="Arial"/>
        <family val="2"/>
      </rPr>
      <t xml:space="preserve">                             nach VM.TW.2014</t>
    </r>
  </si>
  <si>
    <t>Summe Tragwerksplanung netto inkl. NK</t>
  </si>
  <si>
    <t>LPH 1 Grundlagenanalyse</t>
  </si>
  <si>
    <t>LPH 5 Ausführungsplanung + Dokumentation</t>
  </si>
  <si>
    <t>LPH 6 Mitwirkung an Ausschreibung</t>
  </si>
  <si>
    <t>LPH 8 Bewehrungsabnahmen, Betonprüfung</t>
  </si>
  <si>
    <t>LPH 9 -</t>
  </si>
  <si>
    <t xml:space="preserve">LPH 7 Begleitung der Bauausführung </t>
  </si>
  <si>
    <t>Prozentanteil an Errichtungskosten (netto, inkl. NK)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</si>
  <si>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</si>
  <si>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Ermittlung Bemessungsgrundlage (BMGL)</t>
  </si>
  <si>
    <r>
      <t>PLANUNGSLEISTUNGEN</t>
    </r>
    <r>
      <rPr>
        <sz val="10"/>
        <color indexed="8"/>
        <rFont val="Arial"/>
        <family val="2"/>
      </rPr>
      <t xml:space="preserve"> (GP)</t>
    </r>
  </si>
  <si>
    <t>Stundenpool (optionale Leistungen)</t>
  </si>
  <si>
    <t>mvB nach TW.7 (2)</t>
  </si>
  <si>
    <t>Umbauzuschlag nach AR.18 (2) und TW.11</t>
  </si>
  <si>
    <t>mitzuverarbeitende Bausubstanz</t>
  </si>
  <si>
    <t>Einbaumöbel</t>
  </si>
  <si>
    <t>Serienmöbel</t>
  </si>
  <si>
    <r>
      <t>Vergütung VTW = BMGL x 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</si>
  <si>
    <r>
      <t>Vergütung VTW = BMGL x 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 xml:space="preserve">LPH  </t>
    </r>
    <r>
      <rPr>
        <i/>
        <sz val="10"/>
        <rFont val="Arial"/>
        <family val="2"/>
      </rPr>
      <t>(inkl. Umbauzuschlag)</t>
    </r>
  </si>
  <si>
    <t>LM.VM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</si>
</sst>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3"/>
      <color indexed="9"/>
      <name val="Calibri"/>
      <family val="2"/>
    </font>
    <font>
      <sz val="9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sz val="10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14995999634265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hair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/>
      </top>
      <bottom style="hair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3" fontId="5" fillId="28" borderId="4">
      <alignment/>
      <protection/>
    </xf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3" borderId="10" applyNumberFormat="0" applyAlignment="0" applyProtection="0"/>
  </cellStyleXfs>
  <cellXfs count="285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15" fillId="0" borderId="0" xfId="69" applyFont="1" applyFill="1" applyBorder="1" applyProtection="1">
      <alignment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3" fontId="5" fillId="0" borderId="0" xfId="69" applyNumberFormat="1" applyFont="1" applyFill="1" applyBorder="1" applyAlignment="1" applyProtection="1">
      <alignment/>
      <protection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3" fontId="15" fillId="0" borderId="0" xfId="69" applyNumberFormat="1" applyFont="1" applyFill="1" applyBorder="1" applyAlignment="1" applyProtection="1">
      <alignment horizontal="righ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176" fontId="7" fillId="0" borderId="13" xfId="66" applyNumberFormat="1" applyFont="1" applyFill="1" applyBorder="1" applyProtection="1">
      <alignment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0" fontId="18" fillId="34" borderId="0" xfId="69" applyFont="1" applyFill="1" applyBorder="1" applyProtection="1">
      <alignment/>
      <protection/>
    </xf>
    <xf numFmtId="0" fontId="18" fillId="0" borderId="0" xfId="69" applyFont="1" applyFill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Protection="1">
      <alignment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70" fontId="2" fillId="34" borderId="0" xfId="69" applyNumberFormat="1" applyFont="1" applyFill="1" applyBorder="1" applyAlignment="1" applyProtection="1">
      <alignment horizontal="right"/>
      <protection/>
    </xf>
    <xf numFmtId="170" fontId="3" fillId="0" borderId="0" xfId="66" applyNumberFormat="1" applyFont="1" applyProtection="1">
      <alignment/>
      <protection/>
    </xf>
    <xf numFmtId="170" fontId="2" fillId="0" borderId="0" xfId="66" applyNumberFormat="1" applyFont="1" applyBorder="1" applyProtection="1">
      <alignment/>
      <protection/>
    </xf>
    <xf numFmtId="170" fontId="3" fillId="0" borderId="13" xfId="66" applyNumberFormat="1" applyFont="1" applyBorder="1" applyProtection="1">
      <alignment/>
      <protection/>
    </xf>
    <xf numFmtId="170" fontId="2" fillId="0" borderId="0" xfId="66" applyNumberFormat="1" applyFont="1" applyFill="1" applyProtection="1">
      <alignment/>
      <protection/>
    </xf>
    <xf numFmtId="170" fontId="2" fillId="0" borderId="0" xfId="66" applyNumberFormat="1" applyFont="1" applyProtection="1">
      <alignment/>
      <protection/>
    </xf>
    <xf numFmtId="170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19" fillId="34" borderId="0" xfId="66" applyNumberFormat="1" applyFont="1" applyFill="1" applyProtection="1">
      <alignment/>
      <protection/>
    </xf>
    <xf numFmtId="170" fontId="2" fillId="34" borderId="0" xfId="66" applyNumberFormat="1" applyFont="1" applyFill="1" applyProtection="1">
      <alignment/>
      <protection/>
    </xf>
    <xf numFmtId="0" fontId="10" fillId="0" borderId="0" xfId="69" applyFont="1" applyBorder="1" applyAlignment="1" applyProtection="1">
      <alignment horizontal="left"/>
      <protection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67" fillId="0" borderId="0" xfId="69" applyFont="1" applyFill="1" applyProtection="1">
      <alignment/>
      <protection/>
    </xf>
    <xf numFmtId="0" fontId="5" fillId="0" borderId="0" xfId="69" applyFont="1" applyFill="1" applyAlignment="1" applyProtection="1">
      <alignment/>
      <protection/>
    </xf>
    <xf numFmtId="0" fontId="5" fillId="0" borderId="11" xfId="69" applyFont="1" applyFill="1" applyBorder="1" applyAlignment="1" applyProtection="1">
      <alignment/>
      <protection/>
    </xf>
    <xf numFmtId="170" fontId="9" fillId="0" borderId="0" xfId="69" applyNumberFormat="1" applyFont="1" applyFill="1" applyBorder="1" applyAlignment="1" applyProtection="1">
      <alignment/>
      <protection/>
    </xf>
    <xf numFmtId="170" fontId="9" fillId="0" borderId="0" xfId="69" applyNumberFormat="1" applyFont="1" applyBorder="1" applyAlignment="1" applyProtection="1">
      <alignment horizontal="right"/>
      <protection/>
    </xf>
    <xf numFmtId="170" fontId="9" fillId="0" borderId="0" xfId="69" applyNumberFormat="1" applyFont="1" applyBorder="1" applyAlignment="1" applyProtection="1">
      <alignment/>
      <protection/>
    </xf>
    <xf numFmtId="170" fontId="9" fillId="34" borderId="15" xfId="69" applyNumberFormat="1" applyFont="1" applyFill="1" applyBorder="1" applyAlignment="1" applyProtection="1">
      <alignment/>
      <protection/>
    </xf>
    <xf numFmtId="170" fontId="9" fillId="34" borderId="0" xfId="69" applyNumberFormat="1" applyFont="1" applyFill="1" applyBorder="1" applyAlignment="1" applyProtection="1">
      <alignment/>
      <protection/>
    </xf>
    <xf numFmtId="170" fontId="9" fillId="34" borderId="18" xfId="69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Alignment="1" applyProtection="1">
      <alignment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vertical="center"/>
      <protection/>
    </xf>
    <xf numFmtId="0" fontId="68" fillId="0" borderId="0" xfId="67" applyFont="1" applyAlignment="1" applyProtection="1">
      <alignment vertical="center"/>
      <protection/>
    </xf>
    <xf numFmtId="0" fontId="69" fillId="0" borderId="0" xfId="67" applyNumberFormat="1" applyFont="1" applyFill="1" applyAlignment="1" applyProtection="1">
      <alignment horizontal="right" vertical="center"/>
      <protection/>
    </xf>
    <xf numFmtId="0" fontId="3" fillId="0" borderId="11" xfId="67" applyBorder="1" applyAlignment="1" applyProtection="1">
      <alignment vertical="center"/>
      <protection/>
    </xf>
    <xf numFmtId="0" fontId="68" fillId="0" borderId="11" xfId="67" applyFont="1" applyBorder="1" applyAlignment="1" applyProtection="1">
      <alignment vertical="center"/>
      <protection/>
    </xf>
    <xf numFmtId="0" fontId="69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177" fontId="3" fillId="0" borderId="11" xfId="67" applyNumberFormat="1" applyFont="1" applyFill="1" applyBorder="1" applyAlignment="1" applyProtection="1">
      <alignment vertical="center"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16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19" xfId="67" applyNumberFormat="1" applyFont="1" applyFill="1" applyBorder="1" applyAlignment="1" applyProtection="1">
      <alignment horizontal="right" vertical="center"/>
      <protection locked="0"/>
    </xf>
    <xf numFmtId="10" fontId="3" fillId="35" borderId="20" xfId="67" applyNumberFormat="1" applyFont="1" applyFill="1" applyBorder="1" applyAlignment="1" applyProtection="1">
      <alignment horizontal="right" vertical="center"/>
      <protection locked="0"/>
    </xf>
    <xf numFmtId="10" fontId="5" fillId="0" borderId="0" xfId="69" applyNumberFormat="1" applyFont="1" applyProtection="1">
      <alignment/>
      <protection/>
    </xf>
    <xf numFmtId="10" fontId="3" fillId="34" borderId="0" xfId="66" applyNumberFormat="1" applyFont="1" applyFill="1" applyProtection="1">
      <alignment/>
      <protection/>
    </xf>
    <xf numFmtId="10" fontId="3" fillId="0" borderId="0" xfId="66" applyNumberFormat="1" applyFont="1" applyAlignment="1" applyProtection="1">
      <alignment horizont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0" fontId="3" fillId="0" borderId="0" xfId="66" applyFont="1" applyBorder="1" applyAlignment="1" applyProtection="1">
      <alignment horizontal="right"/>
      <protection/>
    </xf>
    <xf numFmtId="0" fontId="70" fillId="36" borderId="0" xfId="66" applyFont="1" applyFill="1" applyBorder="1" applyProtection="1">
      <alignment/>
      <protection/>
    </xf>
    <xf numFmtId="0" fontId="70" fillId="36" borderId="0" xfId="66" applyFont="1" applyFill="1" applyBorder="1" applyAlignment="1" applyProtection="1">
      <alignment horizontal="right"/>
      <protection/>
    </xf>
    <xf numFmtId="174" fontId="70" fillId="36" borderId="0" xfId="66" applyNumberFormat="1" applyFont="1" applyFill="1" applyBorder="1" applyProtection="1">
      <alignment/>
      <protection/>
    </xf>
    <xf numFmtId="0" fontId="71" fillId="36" borderId="0" xfId="66" applyFont="1" applyFill="1" applyBorder="1" applyProtection="1">
      <alignment/>
      <protection/>
    </xf>
    <xf numFmtId="176" fontId="72" fillId="36" borderId="0" xfId="66" applyNumberFormat="1" applyFont="1" applyFill="1" applyBorder="1" applyProtection="1">
      <alignment/>
      <protection/>
    </xf>
    <xf numFmtId="9" fontId="71" fillId="36" borderId="0" xfId="66" applyNumberFormat="1" applyFont="1" applyFill="1" applyBorder="1" applyAlignment="1" applyProtection="1">
      <alignment horizontal="center"/>
      <protection/>
    </xf>
    <xf numFmtId="170" fontId="70" fillId="36" borderId="0" xfId="66" applyNumberFormat="1" applyFont="1" applyFill="1" applyBorder="1" applyProtection="1">
      <alignment/>
      <protection/>
    </xf>
    <xf numFmtId="170" fontId="11" fillId="36" borderId="0" xfId="67" applyNumberFormat="1" applyFont="1" applyFill="1" applyAlignment="1" applyProtection="1">
      <alignment horizontal="right" vertical="center"/>
      <protection/>
    </xf>
    <xf numFmtId="0" fontId="73" fillId="36" borderId="0" xfId="69" applyFont="1" applyFill="1" applyBorder="1" applyProtection="1">
      <alignment/>
      <protection/>
    </xf>
    <xf numFmtId="3" fontId="74" fillId="36" borderId="0" xfId="69" applyNumberFormat="1" applyFont="1" applyFill="1" applyBorder="1" applyAlignment="1" applyProtection="1">
      <alignment horizontal="center"/>
      <protection/>
    </xf>
    <xf numFmtId="170" fontId="70" fillId="36" borderId="21" xfId="69" applyNumberFormat="1" applyFont="1" applyFill="1" applyBorder="1" applyAlignment="1" applyProtection="1">
      <alignment horizontal="right"/>
      <protection/>
    </xf>
    <xf numFmtId="0" fontId="21" fillId="0" borderId="0" xfId="69" applyFont="1" applyFill="1" applyBorder="1" applyProtection="1">
      <alignment/>
      <protection/>
    </xf>
    <xf numFmtId="0" fontId="22" fillId="0" borderId="0" xfId="69" applyFont="1" applyAlignment="1" applyProtection="1">
      <alignment horizontal="left"/>
      <protection/>
    </xf>
    <xf numFmtId="0" fontId="21" fillId="0" borderId="0" xfId="69" applyFont="1" applyProtection="1">
      <alignment/>
      <protection/>
    </xf>
    <xf numFmtId="0" fontId="21" fillId="0" borderId="0" xfId="69" applyFont="1" applyFill="1" applyProtection="1">
      <alignment/>
      <protection/>
    </xf>
    <xf numFmtId="10" fontId="21" fillId="0" borderId="0" xfId="58" applyNumberFormat="1" applyFont="1" applyAlignment="1" applyProtection="1">
      <alignment/>
      <protection/>
    </xf>
    <xf numFmtId="170" fontId="71" fillId="0" borderId="18" xfId="69" applyNumberFormat="1" applyFont="1" applyFill="1" applyBorder="1" applyAlignment="1" applyProtection="1">
      <alignment/>
      <protection/>
    </xf>
    <xf numFmtId="170" fontId="9" fillId="34" borderId="19" xfId="69" applyNumberFormat="1" applyFont="1" applyFill="1" applyBorder="1" applyAlignment="1" applyProtection="1">
      <alignment/>
      <protection/>
    </xf>
    <xf numFmtId="170" fontId="9" fillId="34" borderId="22" xfId="69" applyNumberFormat="1" applyFont="1" applyFill="1" applyBorder="1" applyAlignment="1" applyProtection="1">
      <alignment/>
      <protection/>
    </xf>
    <xf numFmtId="9" fontId="5" fillId="35" borderId="18" xfId="69" applyNumberFormat="1" applyFont="1" applyFill="1" applyBorder="1" applyAlignment="1" applyProtection="1">
      <alignment horizontal="right"/>
      <protection locked="0"/>
    </xf>
    <xf numFmtId="9" fontId="5" fillId="0" borderId="19" xfId="69" applyNumberFormat="1" applyFont="1" applyBorder="1" applyAlignment="1" applyProtection="1">
      <alignment horizontal="right"/>
      <protection/>
    </xf>
    <xf numFmtId="9" fontId="5" fillId="35" borderId="19" xfId="69" applyNumberFormat="1" applyFont="1" applyFill="1" applyBorder="1" applyAlignment="1" applyProtection="1">
      <alignment horizontal="right"/>
      <protection locked="0"/>
    </xf>
    <xf numFmtId="9" fontId="5" fillId="0" borderId="19" xfId="69" applyNumberFormat="1" applyFont="1" applyFill="1" applyBorder="1" applyAlignment="1" applyProtection="1">
      <alignment horizontal="right"/>
      <protection/>
    </xf>
    <xf numFmtId="9" fontId="6" fillId="0" borderId="19" xfId="69" applyNumberFormat="1" applyFont="1" applyBorder="1" applyAlignment="1" applyProtection="1">
      <alignment horizontal="right"/>
      <protection/>
    </xf>
    <xf numFmtId="0" fontId="2" fillId="34" borderId="0" xfId="69" applyFont="1" applyFill="1" applyAlignment="1" applyProtection="1">
      <alignment horizontal="left" vertical="center"/>
      <protection/>
    </xf>
    <xf numFmtId="0" fontId="18" fillId="34" borderId="0" xfId="69" applyFont="1" applyFill="1" applyBorder="1" applyAlignment="1" applyProtection="1">
      <alignment vertical="center"/>
      <protection/>
    </xf>
    <xf numFmtId="0" fontId="70" fillId="36" borderId="0" xfId="69" applyFont="1" applyFill="1" applyAlignment="1" applyProtection="1">
      <alignment horizontal="left" vertical="center"/>
      <protection/>
    </xf>
    <xf numFmtId="0" fontId="73" fillId="36" borderId="0" xfId="69" applyFont="1" applyFill="1" applyBorder="1" applyAlignment="1" applyProtection="1">
      <alignment vertical="center"/>
      <protection/>
    </xf>
    <xf numFmtId="198" fontId="9" fillId="35" borderId="23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3" fillId="0" borderId="0" xfId="67" applyFont="1" applyAlignment="1" applyProtection="1">
      <alignment horizontal="left"/>
      <protection/>
    </xf>
    <xf numFmtId="0" fontId="3" fillId="0" borderId="0" xfId="67" applyAlignment="1" applyProtection="1">
      <alignment/>
      <protection/>
    </xf>
    <xf numFmtId="0" fontId="3" fillId="0" borderId="0" xfId="66" applyFont="1" applyAlignment="1" applyProtection="1">
      <alignment/>
      <protection/>
    </xf>
    <xf numFmtId="0" fontId="5" fillId="0" borderId="0" xfId="69" applyFont="1" applyFill="1" applyBorder="1" applyAlignment="1" applyProtection="1">
      <alignment/>
      <protection/>
    </xf>
    <xf numFmtId="10" fontId="3" fillId="0" borderId="0" xfId="67" applyNumberFormat="1" applyFont="1" applyFill="1" applyBorder="1" applyAlignment="1" applyProtection="1">
      <alignment horizontal="right"/>
      <protection/>
    </xf>
    <xf numFmtId="10" fontId="3" fillId="0" borderId="24" xfId="67" applyNumberFormat="1" applyFont="1" applyFill="1" applyBorder="1" applyAlignment="1" applyProtection="1">
      <alignment horizontal="right"/>
      <protection/>
    </xf>
    <xf numFmtId="177" fontId="9" fillId="0" borderId="0" xfId="67" applyNumberFormat="1" applyFont="1" applyFill="1" applyBorder="1" applyAlignment="1" applyProtection="1">
      <alignment/>
      <protection/>
    </xf>
    <xf numFmtId="10" fontId="67" fillId="0" borderId="0" xfId="69" applyNumberFormat="1" applyFont="1" applyFill="1" applyAlignment="1" applyProtection="1">
      <alignment/>
      <protection/>
    </xf>
    <xf numFmtId="4" fontId="3" fillId="34" borderId="0" xfId="66" applyNumberFormat="1" applyFont="1" applyFill="1" applyAlignment="1" applyProtection="1">
      <alignment/>
      <protection/>
    </xf>
    <xf numFmtId="0" fontId="67" fillId="0" borderId="0" xfId="69" applyFont="1" applyFill="1" applyAlignment="1" applyProtection="1">
      <alignment/>
      <protection/>
    </xf>
    <xf numFmtId="170" fontId="9" fillId="35" borderId="15" xfId="69" applyNumberFormat="1" applyFont="1" applyFill="1" applyBorder="1" applyAlignment="1" applyProtection="1">
      <alignment/>
      <protection locked="0"/>
    </xf>
    <xf numFmtId="170" fontId="9" fillId="35" borderId="19" xfId="69" applyNumberFormat="1" applyFont="1" applyFill="1" applyBorder="1" applyAlignment="1" applyProtection="1">
      <alignment/>
      <protection locked="0"/>
    </xf>
    <xf numFmtId="170" fontId="9" fillId="35" borderId="25" xfId="69" applyNumberFormat="1" applyFont="1" applyFill="1" applyBorder="1" applyAlignment="1" applyProtection="1">
      <alignment/>
      <protection locked="0"/>
    </xf>
    <xf numFmtId="170" fontId="9" fillId="35" borderId="26" xfId="69" applyNumberFormat="1" applyFont="1" applyFill="1" applyBorder="1" applyAlignment="1" applyProtection="1">
      <alignment/>
      <protection locked="0"/>
    </xf>
    <xf numFmtId="200" fontId="2" fillId="34" borderId="0" xfId="58" applyNumberFormat="1" applyFont="1" applyFill="1" applyAlignment="1" applyProtection="1">
      <alignment horizontal="right"/>
      <protection/>
    </xf>
    <xf numFmtId="3" fontId="16" fillId="0" borderId="27" xfId="69" applyNumberFormat="1" applyFont="1" applyFill="1" applyBorder="1" applyAlignment="1" applyProtection="1">
      <alignment horizontal="right" vertical="center"/>
      <protection/>
    </xf>
    <xf numFmtId="3" fontId="16" fillId="0" borderId="27" xfId="69" applyNumberFormat="1" applyFont="1" applyFill="1" applyBorder="1" applyAlignment="1" applyProtection="1">
      <alignment horizontal="center" vertical="center"/>
      <protection/>
    </xf>
    <xf numFmtId="3" fontId="13" fillId="0" borderId="28" xfId="69" applyNumberFormat="1" applyFont="1" applyFill="1" applyBorder="1" applyAlignment="1" applyProtection="1">
      <alignment vertical="center"/>
      <protection/>
    </xf>
    <xf numFmtId="170" fontId="9" fillId="35" borderId="29" xfId="69" applyNumberFormat="1" applyFont="1" applyFill="1" applyBorder="1" applyAlignment="1" applyProtection="1">
      <alignment/>
      <protection locked="0"/>
    </xf>
    <xf numFmtId="170" fontId="9" fillId="0" borderId="0" xfId="69" applyNumberFormat="1" applyFont="1" applyFill="1" applyBorder="1" applyAlignment="1" applyProtection="1">
      <alignment/>
      <protection locked="0"/>
    </xf>
    <xf numFmtId="3" fontId="5" fillId="0" borderId="28" xfId="69" applyNumberFormat="1" applyFont="1" applyFill="1" applyBorder="1" applyAlignment="1" applyProtection="1">
      <alignment vertical="center"/>
      <protection/>
    </xf>
    <xf numFmtId="170" fontId="9" fillId="0" borderId="28" xfId="69" applyNumberFormat="1" applyFont="1" applyBorder="1" applyAlignment="1" applyProtection="1">
      <alignment horizontal="right"/>
      <protection/>
    </xf>
    <xf numFmtId="170" fontId="9" fillId="0" borderId="0" xfId="69" applyNumberFormat="1" applyFont="1" applyFill="1" applyBorder="1" applyAlignment="1" applyProtection="1">
      <alignment horizontal="right"/>
      <protection/>
    </xf>
    <xf numFmtId="170" fontId="9" fillId="0" borderId="28" xfId="69" applyNumberFormat="1" applyFont="1" applyBorder="1" applyAlignment="1" applyProtection="1">
      <alignment/>
      <protection/>
    </xf>
    <xf numFmtId="170" fontId="9" fillId="34" borderId="28" xfId="69" applyNumberFormat="1" applyFont="1" applyFill="1" applyBorder="1" applyAlignment="1" applyProtection="1">
      <alignment/>
      <protection/>
    </xf>
    <xf numFmtId="170" fontId="9" fillId="35" borderId="30" xfId="69" applyNumberFormat="1" applyFont="1" applyFill="1" applyBorder="1" applyAlignment="1" applyProtection="1">
      <alignment/>
      <protection locked="0"/>
    </xf>
    <xf numFmtId="170" fontId="9" fillId="35" borderId="31" xfId="69" applyNumberFormat="1" applyFont="1" applyFill="1" applyBorder="1" applyAlignment="1" applyProtection="1">
      <alignment/>
      <protection locked="0"/>
    </xf>
    <xf numFmtId="170" fontId="9" fillId="35" borderId="32" xfId="69" applyNumberFormat="1" applyFont="1" applyFill="1" applyBorder="1" applyAlignment="1" applyProtection="1">
      <alignment/>
      <protection locked="0"/>
    </xf>
    <xf numFmtId="170" fontId="9" fillId="0" borderId="28" xfId="69" applyNumberFormat="1" applyFont="1" applyFill="1" applyBorder="1" applyAlignment="1" applyProtection="1">
      <alignment/>
      <protection/>
    </xf>
    <xf numFmtId="170" fontId="9" fillId="34" borderId="33" xfId="69" applyNumberFormat="1" applyFont="1" applyFill="1" applyBorder="1" applyAlignment="1" applyProtection="1">
      <alignment/>
      <protection/>
    </xf>
    <xf numFmtId="170" fontId="9" fillId="35" borderId="34" xfId="69" applyNumberFormat="1" applyFont="1" applyFill="1" applyBorder="1" applyAlignment="1" applyProtection="1">
      <alignment/>
      <protection locked="0"/>
    </xf>
    <xf numFmtId="3" fontId="5" fillId="0" borderId="0" xfId="69" applyNumberFormat="1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Protection="1">
      <alignment/>
      <protection/>
    </xf>
    <xf numFmtId="0" fontId="5" fillId="0" borderId="28" xfId="69" applyFont="1" applyFill="1" applyBorder="1" applyProtection="1">
      <alignment/>
      <protection/>
    </xf>
    <xf numFmtId="170" fontId="2" fillId="34" borderId="34" xfId="69" applyNumberFormat="1" applyFont="1" applyFill="1" applyBorder="1" applyAlignment="1" applyProtection="1">
      <alignment horizontal="right"/>
      <protection/>
    </xf>
    <xf numFmtId="170" fontId="2" fillId="0" borderId="0" xfId="69" applyNumberFormat="1" applyFont="1" applyFill="1" applyBorder="1" applyAlignment="1" applyProtection="1">
      <alignment horizontal="right"/>
      <protection/>
    </xf>
    <xf numFmtId="180" fontId="2" fillId="0" borderId="0" xfId="69" applyNumberFormat="1" applyFont="1" applyFill="1" applyBorder="1" applyAlignment="1" applyProtection="1">
      <alignment horizontal="right"/>
      <protection/>
    </xf>
    <xf numFmtId="10" fontId="2" fillId="34" borderId="0" xfId="58" applyNumberFormat="1" applyFont="1" applyFill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3" fillId="0" borderId="0" xfId="66" applyFont="1" applyAlignment="1" applyProtection="1">
      <alignment vertical="center"/>
      <protection/>
    </xf>
    <xf numFmtId="10" fontId="21" fillId="35" borderId="0" xfId="46" applyNumberFormat="1" applyFont="1" applyFill="1" applyBorder="1" applyAlignment="1" applyProtection="1">
      <alignment horizontal="right" vertical="center"/>
      <protection locked="0"/>
    </xf>
    <xf numFmtId="10" fontId="3" fillId="35" borderId="0" xfId="67" applyNumberFormat="1" applyFont="1" applyFill="1" applyBorder="1" applyAlignment="1" applyProtection="1">
      <alignment horizontal="right" vertical="center"/>
      <protection locked="0"/>
    </xf>
    <xf numFmtId="10" fontId="3" fillId="35" borderId="11" xfId="67" applyNumberFormat="1" applyFont="1" applyFill="1" applyBorder="1" applyAlignment="1" applyProtection="1">
      <alignment horizontal="right" vertical="center"/>
      <protection locked="0"/>
    </xf>
    <xf numFmtId="198" fontId="9" fillId="35" borderId="0" xfId="69" applyNumberFormat="1" applyFont="1" applyFill="1" applyBorder="1" applyProtection="1">
      <alignment/>
      <protection locked="0"/>
    </xf>
    <xf numFmtId="10" fontId="3" fillId="0" borderId="0" xfId="66" applyNumberFormat="1" applyFont="1" applyFill="1" applyAlignment="1" applyProtection="1">
      <alignment horizontal="right"/>
      <protection locked="0"/>
    </xf>
    <xf numFmtId="0" fontId="24" fillId="0" borderId="0" xfId="69" applyFont="1" applyBorder="1" applyAlignment="1" applyProtection="1">
      <alignment horizontal="left"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3" fontId="5" fillId="35" borderId="19" xfId="69" applyNumberFormat="1" applyFont="1" applyFill="1" applyBorder="1" applyAlignment="1" applyProtection="1">
      <alignment vertical="center"/>
      <protection locked="0"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>
      <alignment vertical="center"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70" fontId="2" fillId="34" borderId="13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70" fontId="10" fillId="34" borderId="11" xfId="66" applyNumberFormat="1" applyFont="1" applyFill="1" applyBorder="1" applyAlignment="1" applyProtection="1">
      <alignment vertical="center"/>
      <protection/>
    </xf>
    <xf numFmtId="177" fontId="3" fillId="0" borderId="0" xfId="67" applyNumberFormat="1" applyFont="1" applyFill="1" applyBorder="1" applyAlignment="1" applyProtection="1">
      <alignment vertical="center"/>
      <protection/>
    </xf>
    <xf numFmtId="200" fontId="21" fillId="0" borderId="0" xfId="58" applyNumberFormat="1" applyFont="1" applyAlignment="1" applyProtection="1">
      <alignment/>
      <protection/>
    </xf>
    <xf numFmtId="0" fontId="5" fillId="0" borderId="35" xfId="69" applyFont="1" applyFill="1" applyBorder="1" applyProtection="1">
      <alignment/>
      <protection/>
    </xf>
    <xf numFmtId="184" fontId="5" fillId="0" borderId="35" xfId="69" applyNumberFormat="1" applyFont="1" applyFill="1" applyBorder="1" applyAlignment="1" applyProtection="1">
      <alignment horizontal="right"/>
      <protection/>
    </xf>
    <xf numFmtId="170" fontId="9" fillId="35" borderId="28" xfId="69" applyNumberFormat="1" applyFont="1" applyFill="1" applyBorder="1" applyAlignment="1" applyProtection="1">
      <alignment/>
      <protection locked="0"/>
    </xf>
    <xf numFmtId="10" fontId="75" fillId="0" borderId="0" xfId="58" applyNumberFormat="1" applyFont="1" applyAlignment="1">
      <alignment horizontal="right" vertical="center"/>
    </xf>
    <xf numFmtId="10" fontId="75" fillId="0" borderId="11" xfId="58" applyNumberFormat="1" applyFont="1" applyBorder="1" applyAlignment="1">
      <alignment horizontal="right" vertical="center"/>
    </xf>
    <xf numFmtId="0" fontId="5" fillId="0" borderId="0" xfId="69" applyFont="1">
      <alignment/>
      <protection/>
    </xf>
    <xf numFmtId="1" fontId="4" fillId="0" borderId="0" xfId="46" applyNumberFormat="1" applyFont="1" applyAlignment="1">
      <alignment horizontal="center" vertical="center"/>
    </xf>
    <xf numFmtId="1" fontId="76" fillId="0" borderId="0" xfId="46" applyNumberFormat="1" applyFont="1" applyAlignment="1">
      <alignment horizontal="right" vertical="center"/>
    </xf>
    <xf numFmtId="0" fontId="3" fillId="0" borderId="0" xfId="66" applyFont="1" applyBorder="1" applyAlignment="1" applyProtection="1">
      <alignment/>
      <protection/>
    </xf>
    <xf numFmtId="0" fontId="3" fillId="0" borderId="0" xfId="67" applyFont="1" applyBorder="1" applyAlignment="1" applyProtection="1">
      <alignment vertical="center"/>
      <protection/>
    </xf>
    <xf numFmtId="0" fontId="5" fillId="0" borderId="36" xfId="69" applyFont="1" applyBorder="1" applyAlignment="1" applyProtection="1">
      <alignment horizontal="left"/>
      <protection/>
    </xf>
    <xf numFmtId="1" fontId="5" fillId="0" borderId="36" xfId="69" applyNumberFormat="1" applyFont="1" applyFill="1" applyBorder="1" applyAlignment="1" applyProtection="1">
      <alignment horizontal="left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10" fontId="16" fillId="0" borderId="0" xfId="69" applyNumberFormat="1" applyFont="1" applyBorder="1" applyAlignment="1" applyProtection="1">
      <alignment horizontal="left" wrapText="1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40</xdr:row>
      <xdr:rowOff>38100</xdr:rowOff>
    </xdr:from>
    <xdr:to>
      <xdr:col>9</xdr:col>
      <xdr:colOff>685800</xdr:colOff>
      <xdr:row>58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848225" y="5638800"/>
          <a:ext cx="1933575" cy="242887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1627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2573" y="5503602"/>
            <a:ext cx="683295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2573" y="5503602"/>
            <a:ext cx="0" cy="264814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1218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38</xdr:row>
      <xdr:rowOff>47625</xdr:rowOff>
    </xdr:from>
    <xdr:to>
      <xdr:col>11</xdr:col>
      <xdr:colOff>676275</xdr:colOff>
      <xdr:row>56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5095875" y="5410200"/>
          <a:ext cx="2724150" cy="24193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1627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5451" y="5503602"/>
            <a:ext cx="680417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5451" y="5503602"/>
            <a:ext cx="0" cy="264814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4096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showGridLines="0" tabSelected="1" zoomScale="85" zoomScaleNormal="85" zoomScaleSheetLayoutView="85" zoomScalePageLayoutView="70" workbookViewId="0" topLeftCell="A1">
      <selection activeCell="I7" sqref="I7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28125" style="6" customWidth="1"/>
    <col min="4" max="4" width="33.7109375" style="7" customWidth="1"/>
    <col min="5" max="5" width="8.7109375" style="43" customWidth="1"/>
    <col min="6" max="6" width="6.7109375" style="43" customWidth="1"/>
    <col min="7" max="7" width="15.7109375" style="7" customWidth="1"/>
    <col min="8" max="8" width="11.7109375" style="43" customWidth="1"/>
    <col min="9" max="9" width="7.7109375" style="8" customWidth="1" collapsed="1"/>
    <col min="10" max="10" width="15.7109375" style="9" customWidth="1"/>
    <col min="11" max="11" width="2.7109375" style="57" customWidth="1"/>
    <col min="12" max="16384" width="11.57421875" style="1" customWidth="1"/>
  </cols>
  <sheetData>
    <row r="1" ht="4.5" customHeight="1"/>
    <row r="2" spans="1:11" s="53" customFormat="1" ht="34.5" customHeight="1">
      <c r="A2" s="117" t="s">
        <v>65</v>
      </c>
      <c r="C2" s="12"/>
      <c r="D2" s="89"/>
      <c r="G2" s="54"/>
      <c r="H2" s="54"/>
      <c r="I2" s="284" t="s">
        <v>55</v>
      </c>
      <c r="J2" s="284"/>
      <c r="K2" s="60"/>
    </row>
    <row r="3" spans="1:11" s="10" customFormat="1" ht="6" customHeight="1">
      <c r="A3" s="91"/>
      <c r="B3" s="91"/>
      <c r="C3" s="91"/>
      <c r="D3" s="91"/>
      <c r="E3" s="91"/>
      <c r="F3" s="91"/>
      <c r="G3" s="91"/>
      <c r="H3" s="91"/>
      <c r="I3" s="91"/>
      <c r="J3" s="92"/>
      <c r="K3" s="2"/>
    </row>
    <row r="4" spans="10:11" s="10" customFormat="1" ht="6" customHeight="1">
      <c r="J4" s="2"/>
      <c r="K4" s="2"/>
    </row>
    <row r="5" spans="6:11" s="10" customFormat="1" ht="12.75" customHeight="1">
      <c r="F5" s="87" t="s">
        <v>53</v>
      </c>
      <c r="G5" s="44" t="s">
        <v>44</v>
      </c>
      <c r="H5" s="44"/>
      <c r="I5" s="15" t="s">
        <v>17</v>
      </c>
      <c r="J5" s="103" t="s">
        <v>45</v>
      </c>
      <c r="K5" s="44"/>
    </row>
    <row r="6" spans="7:11" s="10" customFormat="1" ht="6" customHeight="1">
      <c r="G6" s="86"/>
      <c r="J6" s="2"/>
      <c r="K6" s="2"/>
    </row>
    <row r="7" spans="1:11" s="11" customFormat="1" ht="12.75" customHeight="1">
      <c r="A7" s="282">
        <v>1</v>
      </c>
      <c r="B7" s="282"/>
      <c r="C7" s="93"/>
      <c r="D7" s="94" t="s">
        <v>0</v>
      </c>
      <c r="E7" s="94"/>
      <c r="F7" s="164">
        <f>G7/$G$36</f>
        <v>0</v>
      </c>
      <c r="G7" s="221">
        <v>10000</v>
      </c>
      <c r="H7" s="90"/>
      <c r="I7" s="199">
        <v>0</v>
      </c>
      <c r="J7" s="127">
        <f>G7*I7</f>
        <v>0</v>
      </c>
      <c r="K7" s="49"/>
    </row>
    <row r="8" spans="2:11" ht="6.75" customHeight="1">
      <c r="B8" s="3"/>
      <c r="C8" s="5"/>
      <c r="D8" s="1"/>
      <c r="E8" s="1"/>
      <c r="F8" s="165"/>
      <c r="G8" s="125"/>
      <c r="H8" s="1"/>
      <c r="I8" s="200"/>
      <c r="J8" s="125"/>
      <c r="K8" s="61"/>
    </row>
    <row r="9" spans="1:11" s="11" customFormat="1" ht="12.75" customHeight="1">
      <c r="A9" s="282">
        <v>2</v>
      </c>
      <c r="B9" s="282"/>
      <c r="C9" s="93"/>
      <c r="D9" s="94" t="s">
        <v>1</v>
      </c>
      <c r="E9" s="94"/>
      <c r="F9" s="164">
        <f>G9/$G$36</f>
        <v>0.304</v>
      </c>
      <c r="G9" s="221">
        <v>9000000</v>
      </c>
      <c r="H9" s="90"/>
      <c r="I9" s="201">
        <v>1</v>
      </c>
      <c r="J9" s="127">
        <f>G9*I9</f>
        <v>9000000</v>
      </c>
      <c r="K9" s="49"/>
    </row>
    <row r="10" spans="2:11" ht="6.75" customHeight="1">
      <c r="B10" s="12"/>
      <c r="C10" s="12"/>
      <c r="D10" s="13"/>
      <c r="E10" s="13"/>
      <c r="F10" s="165"/>
      <c r="G10" s="126"/>
      <c r="H10" s="1"/>
      <c r="I10" s="200"/>
      <c r="J10" s="126"/>
      <c r="K10" s="49"/>
    </row>
    <row r="11" spans="1:11" s="10" customFormat="1" ht="12.75" customHeight="1">
      <c r="A11" s="282">
        <v>3</v>
      </c>
      <c r="B11" s="282"/>
      <c r="C11" s="93"/>
      <c r="D11" s="94" t="s">
        <v>7</v>
      </c>
      <c r="E11" s="94"/>
      <c r="F11" s="164">
        <f>G11/$G$36</f>
        <v>0.184</v>
      </c>
      <c r="G11" s="128">
        <f>SUM(G12:G19)</f>
        <v>5450000</v>
      </c>
      <c r="H11" s="90"/>
      <c r="I11" s="202"/>
      <c r="J11" s="124"/>
      <c r="K11" s="49"/>
    </row>
    <row r="12" spans="1:11" ht="12.75" customHeight="1">
      <c r="A12" s="283">
        <v>3</v>
      </c>
      <c r="B12" s="283"/>
      <c r="C12" s="95" t="s">
        <v>18</v>
      </c>
      <c r="D12" s="96" t="s">
        <v>19</v>
      </c>
      <c r="E12" s="96"/>
      <c r="F12" s="166"/>
      <c r="G12" s="222">
        <v>900000</v>
      </c>
      <c r="H12" s="90"/>
      <c r="I12" s="201">
        <v>0.05</v>
      </c>
      <c r="J12" s="129">
        <f aca="true" t="shared" si="0" ref="J12:J19">G12*I12</f>
        <v>45000</v>
      </c>
      <c r="K12" s="49"/>
    </row>
    <row r="13" spans="1:11" ht="12.75" customHeight="1">
      <c r="A13" s="281">
        <v>3</v>
      </c>
      <c r="B13" s="281"/>
      <c r="C13" s="97" t="s">
        <v>20</v>
      </c>
      <c r="D13" s="98" t="s">
        <v>27</v>
      </c>
      <c r="E13" s="98"/>
      <c r="F13" s="167"/>
      <c r="G13" s="223">
        <v>1000000</v>
      </c>
      <c r="H13" s="90"/>
      <c r="I13" s="201">
        <v>0.05</v>
      </c>
      <c r="J13" s="197">
        <f t="shared" si="0"/>
        <v>50000</v>
      </c>
      <c r="K13" s="49"/>
    </row>
    <row r="14" spans="1:11" ht="12.75" customHeight="1">
      <c r="A14" s="281">
        <v>3</v>
      </c>
      <c r="B14" s="281"/>
      <c r="C14" s="97" t="s">
        <v>21</v>
      </c>
      <c r="D14" s="98" t="s">
        <v>28</v>
      </c>
      <c r="E14" s="98"/>
      <c r="F14" s="167"/>
      <c r="G14" s="224">
        <v>1000000</v>
      </c>
      <c r="H14" s="90"/>
      <c r="I14" s="201">
        <v>0.08</v>
      </c>
      <c r="J14" s="197">
        <f t="shared" si="0"/>
        <v>80000</v>
      </c>
      <c r="K14" s="49"/>
    </row>
    <row r="15" spans="1:11" ht="12.75" customHeight="1">
      <c r="A15" s="281">
        <v>3</v>
      </c>
      <c r="B15" s="281"/>
      <c r="C15" s="97" t="s">
        <v>22</v>
      </c>
      <c r="D15" s="98" t="s">
        <v>29</v>
      </c>
      <c r="E15" s="98"/>
      <c r="F15" s="167"/>
      <c r="G15" s="224">
        <v>1500000</v>
      </c>
      <c r="H15" s="90"/>
      <c r="I15" s="201">
        <v>0.05</v>
      </c>
      <c r="J15" s="197">
        <f t="shared" si="0"/>
        <v>75000</v>
      </c>
      <c r="K15" s="49"/>
    </row>
    <row r="16" spans="1:11" ht="12.75" customHeight="1">
      <c r="A16" s="281">
        <v>3</v>
      </c>
      <c r="B16" s="281"/>
      <c r="C16" s="97" t="s">
        <v>23</v>
      </c>
      <c r="D16" s="98" t="s">
        <v>32</v>
      </c>
      <c r="E16" s="98"/>
      <c r="F16" s="167"/>
      <c r="G16" s="224">
        <v>600000</v>
      </c>
      <c r="H16" s="90"/>
      <c r="I16" s="201">
        <v>0</v>
      </c>
      <c r="J16" s="197">
        <f t="shared" si="0"/>
        <v>0</v>
      </c>
      <c r="K16" s="49"/>
    </row>
    <row r="17" spans="1:11" ht="12.75" customHeight="1">
      <c r="A17" s="281">
        <v>3</v>
      </c>
      <c r="B17" s="281"/>
      <c r="C17" s="97" t="s">
        <v>24</v>
      </c>
      <c r="D17" s="98" t="s">
        <v>30</v>
      </c>
      <c r="E17" s="98"/>
      <c r="F17" s="167"/>
      <c r="G17" s="224">
        <v>150000</v>
      </c>
      <c r="H17" s="90"/>
      <c r="I17" s="201">
        <v>0.15</v>
      </c>
      <c r="J17" s="197">
        <f t="shared" si="0"/>
        <v>22500</v>
      </c>
      <c r="K17" s="49"/>
    </row>
    <row r="18" spans="1:11" ht="12.75" customHeight="1">
      <c r="A18" s="281">
        <v>3</v>
      </c>
      <c r="B18" s="281"/>
      <c r="C18" s="97" t="s">
        <v>25</v>
      </c>
      <c r="D18" s="98" t="s">
        <v>31</v>
      </c>
      <c r="E18" s="98"/>
      <c r="F18" s="167"/>
      <c r="G18" s="224">
        <v>0</v>
      </c>
      <c r="H18" s="90"/>
      <c r="I18" s="201">
        <v>0</v>
      </c>
      <c r="J18" s="197">
        <f t="shared" si="0"/>
        <v>0</v>
      </c>
      <c r="K18" s="49"/>
    </row>
    <row r="19" spans="1:11" ht="12.75" customHeight="1">
      <c r="A19" s="281">
        <v>3</v>
      </c>
      <c r="B19" s="281"/>
      <c r="C19" s="97" t="s">
        <v>26</v>
      </c>
      <c r="D19" s="98" t="s">
        <v>8</v>
      </c>
      <c r="E19" s="98"/>
      <c r="F19" s="167"/>
      <c r="G19" s="224">
        <v>300000</v>
      </c>
      <c r="H19" s="90"/>
      <c r="I19" s="201">
        <v>0</v>
      </c>
      <c r="J19" s="198">
        <f t="shared" si="0"/>
        <v>0</v>
      </c>
      <c r="K19" s="49"/>
    </row>
    <row r="20" spans="2:11" ht="6.75" customHeight="1">
      <c r="B20" s="12"/>
      <c r="C20" s="12"/>
      <c r="D20" s="13"/>
      <c r="E20" s="13"/>
      <c r="F20" s="165"/>
      <c r="G20" s="124"/>
      <c r="H20" s="1"/>
      <c r="I20" s="203"/>
      <c r="J20" s="124"/>
      <c r="K20" s="48"/>
    </row>
    <row r="21" spans="1:11" s="10" customFormat="1" ht="12.75" customHeight="1">
      <c r="A21" s="282">
        <v>4</v>
      </c>
      <c r="B21" s="282"/>
      <c r="C21" s="93"/>
      <c r="D21" s="94" t="s">
        <v>2</v>
      </c>
      <c r="E21" s="94"/>
      <c r="F21" s="164">
        <f>G21/$G$36</f>
        <v>0.22</v>
      </c>
      <c r="G21" s="221">
        <v>6500000</v>
      </c>
      <c r="H21" s="90"/>
      <c r="I21" s="201">
        <v>0.05</v>
      </c>
      <c r="J21" s="127">
        <f>G21*I21</f>
        <v>325000</v>
      </c>
      <c r="K21" s="49"/>
    </row>
    <row r="22" spans="2:11" ht="6.75" customHeight="1">
      <c r="B22" s="3"/>
      <c r="C22" s="5"/>
      <c r="D22" s="1"/>
      <c r="E22" s="1"/>
      <c r="F22" s="165"/>
      <c r="G22" s="124"/>
      <c r="H22" s="1"/>
      <c r="I22" s="202"/>
      <c r="J22" s="124"/>
      <c r="K22" s="47"/>
    </row>
    <row r="23" spans="1:11" s="11" customFormat="1" ht="12.75" customHeight="1">
      <c r="A23" s="282">
        <v>5</v>
      </c>
      <c r="B23" s="282"/>
      <c r="C23" s="93"/>
      <c r="D23" s="94" t="s">
        <v>9</v>
      </c>
      <c r="E23" s="94"/>
      <c r="F23" s="164">
        <f>G23/$G$36</f>
        <v>0.051</v>
      </c>
      <c r="G23" s="129">
        <f>SUM(G24:G26)</f>
        <v>1500000</v>
      </c>
      <c r="H23" s="90"/>
      <c r="I23" s="202"/>
      <c r="J23" s="196"/>
      <c r="K23" s="49"/>
    </row>
    <row r="24" spans="1:11" ht="12.75" customHeight="1">
      <c r="A24" s="283">
        <v>5</v>
      </c>
      <c r="B24" s="283"/>
      <c r="C24" s="99" t="s">
        <v>18</v>
      </c>
      <c r="D24" s="100" t="s">
        <v>71</v>
      </c>
      <c r="E24" s="100"/>
      <c r="F24" s="166"/>
      <c r="G24" s="223">
        <v>1000000</v>
      </c>
      <c r="H24" s="90"/>
      <c r="I24" s="201">
        <v>0</v>
      </c>
      <c r="J24" s="197">
        <f>I24*G24</f>
        <v>0</v>
      </c>
      <c r="K24" s="49"/>
    </row>
    <row r="25" spans="1:11" ht="12.75" customHeight="1">
      <c r="A25" s="283">
        <v>5</v>
      </c>
      <c r="B25" s="283"/>
      <c r="C25" s="101" t="s">
        <v>20</v>
      </c>
      <c r="D25" s="270" t="s">
        <v>72</v>
      </c>
      <c r="E25" s="270"/>
      <c r="F25" s="271"/>
      <c r="G25" s="223">
        <v>500000</v>
      </c>
      <c r="H25" s="90"/>
      <c r="I25" s="201">
        <v>0</v>
      </c>
      <c r="J25" s="197">
        <f>I25*G25</f>
        <v>0</v>
      </c>
      <c r="K25" s="49"/>
    </row>
    <row r="26" spans="1:11" ht="12.75" customHeight="1">
      <c r="A26" s="280">
        <v>5</v>
      </c>
      <c r="B26" s="280"/>
      <c r="C26" s="101" t="s">
        <v>21</v>
      </c>
      <c r="D26" s="102" t="s">
        <v>46</v>
      </c>
      <c r="E26" s="102"/>
      <c r="F26" s="167"/>
      <c r="G26" s="223">
        <v>0</v>
      </c>
      <c r="H26" s="90"/>
      <c r="I26" s="201">
        <v>0</v>
      </c>
      <c r="J26" s="197">
        <f>G26*I26</f>
        <v>0</v>
      </c>
      <c r="K26" s="49"/>
    </row>
    <row r="27" spans="2:11" ht="6.75" customHeight="1">
      <c r="B27" s="12"/>
      <c r="C27" s="12"/>
      <c r="D27" s="13"/>
      <c r="E27" s="13"/>
      <c r="F27" s="165"/>
      <c r="G27" s="126"/>
      <c r="H27" s="1"/>
      <c r="I27" s="200"/>
      <c r="J27" s="126"/>
      <c r="K27" s="49"/>
    </row>
    <row r="28" spans="1:11" s="10" customFormat="1" ht="12.75" customHeight="1">
      <c r="A28" s="282">
        <v>6</v>
      </c>
      <c r="B28" s="282"/>
      <c r="C28" s="93"/>
      <c r="D28" s="94" t="s">
        <v>3</v>
      </c>
      <c r="E28" s="94"/>
      <c r="F28" s="164">
        <f>G28/$G$36</f>
        <v>0.017</v>
      </c>
      <c r="G28" s="221">
        <v>500000</v>
      </c>
      <c r="H28" s="90"/>
      <c r="I28" s="201">
        <v>0</v>
      </c>
      <c r="J28" s="127">
        <f>G28*I28</f>
        <v>0</v>
      </c>
      <c r="K28" s="49"/>
    </row>
    <row r="29" spans="2:11" ht="6.75" customHeight="1">
      <c r="B29" s="16"/>
      <c r="C29" s="4"/>
      <c r="D29" s="1"/>
      <c r="E29" s="1"/>
      <c r="F29" s="168"/>
      <c r="G29" s="124"/>
      <c r="H29" s="1"/>
      <c r="I29" s="202"/>
      <c r="J29" s="124"/>
      <c r="K29" s="49"/>
    </row>
    <row r="30" spans="1:11" s="11" customFormat="1" ht="12.75" customHeight="1">
      <c r="A30" s="282">
        <v>7</v>
      </c>
      <c r="B30" s="282"/>
      <c r="C30" s="93"/>
      <c r="D30" s="94" t="s">
        <v>66</v>
      </c>
      <c r="E30" s="94"/>
      <c r="F30" s="164">
        <f>G30/$G$36</f>
        <v>0.169</v>
      </c>
      <c r="G30" s="221">
        <v>5000000</v>
      </c>
      <c r="H30" s="90"/>
      <c r="I30" s="201">
        <v>0</v>
      </c>
      <c r="J30" s="127">
        <f>G30*I30</f>
        <v>0</v>
      </c>
      <c r="K30" s="49"/>
    </row>
    <row r="31" spans="2:11" ht="6.75" customHeight="1">
      <c r="B31" s="12"/>
      <c r="C31" s="12"/>
      <c r="D31" s="13"/>
      <c r="E31" s="13"/>
      <c r="F31" s="168"/>
      <c r="G31" s="126"/>
      <c r="H31" s="1"/>
      <c r="I31" s="200"/>
      <c r="J31" s="126"/>
      <c r="K31" s="49"/>
    </row>
    <row r="32" spans="1:11" s="11" customFormat="1" ht="12.75" customHeight="1">
      <c r="A32" s="282">
        <v>8</v>
      </c>
      <c r="B32" s="282"/>
      <c r="C32" s="93"/>
      <c r="D32" s="94" t="s">
        <v>64</v>
      </c>
      <c r="E32" s="94"/>
      <c r="F32" s="164">
        <f>G32/$G$36</f>
        <v>0.001</v>
      </c>
      <c r="G32" s="221">
        <v>40000</v>
      </c>
      <c r="H32" s="90"/>
      <c r="I32" s="201">
        <v>0</v>
      </c>
      <c r="J32" s="127">
        <f>G32*I32</f>
        <v>0</v>
      </c>
      <c r="K32" s="49"/>
    </row>
    <row r="33" spans="2:11" ht="6.75" customHeight="1">
      <c r="B33" s="12"/>
      <c r="C33" s="12"/>
      <c r="D33" s="13"/>
      <c r="E33" s="13"/>
      <c r="F33" s="168"/>
      <c r="G33" s="124"/>
      <c r="H33" s="1"/>
      <c r="I33" s="203"/>
      <c r="J33" s="124"/>
      <c r="K33" s="48"/>
    </row>
    <row r="34" spans="1:11" s="11" customFormat="1" ht="12.75" customHeight="1">
      <c r="A34" s="282">
        <v>9</v>
      </c>
      <c r="B34" s="282"/>
      <c r="C34" s="93"/>
      <c r="D34" s="94" t="s">
        <v>10</v>
      </c>
      <c r="E34" s="94"/>
      <c r="F34" s="164">
        <f>G34/$G$36</f>
        <v>0.054</v>
      </c>
      <c r="G34" s="221">
        <v>1600000</v>
      </c>
      <c r="H34" s="90"/>
      <c r="I34" s="201">
        <v>0.1</v>
      </c>
      <c r="J34" s="127">
        <f>G34*I34</f>
        <v>160000</v>
      </c>
      <c r="K34" s="49"/>
    </row>
    <row r="35" spans="2:11" ht="12" customHeight="1">
      <c r="B35" s="16"/>
      <c r="C35" s="4"/>
      <c r="D35" s="1"/>
      <c r="E35" s="1"/>
      <c r="F35" s="46"/>
      <c r="G35" s="1"/>
      <c r="H35" s="1"/>
      <c r="I35" s="1"/>
      <c r="J35" s="1"/>
      <c r="K35" s="1"/>
    </row>
    <row r="36" spans="1:11" ht="12.75" customHeight="1">
      <c r="A36" s="204" t="s">
        <v>12</v>
      </c>
      <c r="B36" s="205"/>
      <c r="C36" s="205"/>
      <c r="D36" s="205"/>
      <c r="E36" s="80"/>
      <c r="F36" s="88">
        <f>SUM(F7:F34)</f>
        <v>1</v>
      </c>
      <c r="G36" s="104">
        <f>SUM(G7+G9+G11+G21+G23+G28+G30+G32+G34)</f>
        <v>29600000</v>
      </c>
      <c r="H36" s="81"/>
      <c r="I36" s="161"/>
      <c r="J36" s="31"/>
      <c r="K36" s="31"/>
    </row>
    <row r="37" spans="2:11" ht="6" customHeight="1">
      <c r="B37" s="257"/>
      <c r="C37" s="12"/>
      <c r="D37" s="13"/>
      <c r="E37" s="1"/>
      <c r="F37" s="46"/>
      <c r="G37" s="13"/>
      <c r="H37" s="1"/>
      <c r="I37" s="18"/>
      <c r="J37" s="14"/>
      <c r="K37" s="1"/>
    </row>
    <row r="38" spans="1:10" s="10" customFormat="1" ht="12.75" customHeight="1">
      <c r="A38" s="282"/>
      <c r="B38" s="282"/>
      <c r="C38" s="93" t="s">
        <v>70</v>
      </c>
      <c r="D38" s="94"/>
      <c r="E38" s="258"/>
      <c r="F38" s="164"/>
      <c r="G38" s="259">
        <v>100000</v>
      </c>
      <c r="H38" s="90"/>
      <c r="I38" s="201">
        <v>1</v>
      </c>
      <c r="J38" s="127">
        <f>G38*I38</f>
        <v>100000</v>
      </c>
    </row>
    <row r="39" spans="2:11" ht="6" customHeight="1">
      <c r="B39" s="12"/>
      <c r="C39" s="12"/>
      <c r="D39" s="13"/>
      <c r="E39" s="1"/>
      <c r="F39" s="46"/>
      <c r="G39" s="13"/>
      <c r="H39" s="1"/>
      <c r="I39" s="18"/>
      <c r="J39" s="14"/>
      <c r="K39" s="17"/>
    </row>
    <row r="40" spans="1:11" s="19" customFormat="1" ht="12.75" customHeight="1">
      <c r="A40" s="206" t="s">
        <v>33</v>
      </c>
      <c r="B40" s="207"/>
      <c r="C40" s="207"/>
      <c r="D40" s="207"/>
      <c r="E40" s="188"/>
      <c r="F40" s="188"/>
      <c r="G40" s="188"/>
      <c r="H40" s="188"/>
      <c r="I40" s="189"/>
      <c r="J40" s="190">
        <f>SUM(J7:J39)</f>
        <v>9857500</v>
      </c>
      <c r="K40" s="62"/>
    </row>
    <row r="41" spans="2:11" s="21" customFormat="1" ht="12.75" customHeight="1">
      <c r="B41" s="23"/>
      <c r="C41" s="23"/>
      <c r="D41" s="22"/>
      <c r="E41" s="45"/>
      <c r="F41" s="45"/>
      <c r="G41" s="22"/>
      <c r="H41" s="45"/>
      <c r="I41" s="131"/>
      <c r="J41" s="131"/>
      <c r="K41" s="30"/>
    </row>
    <row r="42" spans="2:10" ht="9" customHeight="1">
      <c r="B42" s="20"/>
      <c r="J42" s="262"/>
    </row>
    <row r="43" spans="1:10" ht="6" customHeight="1">
      <c r="A43" s="134"/>
      <c r="B43" s="134"/>
      <c r="C43" s="134"/>
      <c r="D43" s="154"/>
      <c r="E43" s="160"/>
      <c r="F43" s="160"/>
      <c r="G43" s="154"/>
      <c r="H43" s="160"/>
      <c r="J43" s="263"/>
    </row>
    <row r="44" spans="1:11" ht="12.75" customHeight="1">
      <c r="A44" s="132" t="s">
        <v>47</v>
      </c>
      <c r="B44" s="132"/>
      <c r="C44" s="132"/>
      <c r="D44" s="133"/>
      <c r="E44" s="133"/>
      <c r="F44" s="133"/>
      <c r="G44" s="133"/>
      <c r="H44" s="133"/>
      <c r="I44" s="132"/>
      <c r="J44" s="264"/>
      <c r="K44" s="261"/>
    </row>
    <row r="45" spans="1:10" ht="6.75" customHeight="1">
      <c r="A45" s="134"/>
      <c r="B45" s="134"/>
      <c r="C45" s="134"/>
      <c r="D45" s="134"/>
      <c r="E45" s="135"/>
      <c r="F45" s="135"/>
      <c r="G45" s="134"/>
      <c r="H45" s="135"/>
      <c r="J45" s="263"/>
    </row>
    <row r="46" spans="1:11" ht="12.75" customHeight="1">
      <c r="A46" s="136" t="s">
        <v>54</v>
      </c>
      <c r="B46" s="137"/>
      <c r="C46" s="137"/>
      <c r="D46" s="137"/>
      <c r="E46" s="137"/>
      <c r="F46" s="137"/>
      <c r="G46" s="137"/>
      <c r="H46" s="137"/>
      <c r="I46" s="55"/>
      <c r="J46" s="263"/>
      <c r="K46" s="17"/>
    </row>
    <row r="47" spans="1:11" ht="12.75" customHeight="1">
      <c r="A47" s="25"/>
      <c r="B47" s="25"/>
      <c r="C47" s="25"/>
      <c r="D47" s="1"/>
      <c r="E47" s="1"/>
      <c r="F47" s="1"/>
      <c r="G47" s="138" t="s">
        <v>5</v>
      </c>
      <c r="H47" s="139" t="s">
        <v>4</v>
      </c>
      <c r="J47" s="265"/>
      <c r="K47" s="56"/>
    </row>
    <row r="48" spans="2:11" ht="12.75" customHeight="1">
      <c r="B48" s="26" t="s">
        <v>40</v>
      </c>
      <c r="C48" s="58"/>
      <c r="D48" s="50"/>
      <c r="E48" s="50"/>
      <c r="F48" s="50"/>
      <c r="G48" s="118">
        <v>22</v>
      </c>
      <c r="H48" s="140" t="s">
        <v>50</v>
      </c>
      <c r="I48" s="18"/>
      <c r="J48" s="265"/>
      <c r="K48" s="56"/>
    </row>
    <row r="49" spans="2:11" ht="12.75" customHeight="1">
      <c r="B49" s="27" t="s">
        <v>41</v>
      </c>
      <c r="C49" s="59"/>
      <c r="D49" s="51"/>
      <c r="E49" s="51"/>
      <c r="F49" s="51"/>
      <c r="G49" s="119">
        <v>2</v>
      </c>
      <c r="H49" s="141" t="s">
        <v>6</v>
      </c>
      <c r="I49" s="18"/>
      <c r="J49" s="265"/>
      <c r="K49" s="56"/>
    </row>
    <row r="50" spans="2:11" ht="12.75" customHeight="1">
      <c r="B50" s="27" t="s">
        <v>42</v>
      </c>
      <c r="C50" s="59"/>
      <c r="D50" s="51"/>
      <c r="E50" s="51"/>
      <c r="F50" s="51"/>
      <c r="G50" s="119">
        <v>1</v>
      </c>
      <c r="H50" s="141" t="s">
        <v>6</v>
      </c>
      <c r="I50" s="18"/>
      <c r="J50" s="265"/>
      <c r="K50" s="56"/>
    </row>
    <row r="51" spans="2:11" ht="12.75" customHeight="1">
      <c r="B51" s="27" t="s">
        <v>43</v>
      </c>
      <c r="C51" s="51"/>
      <c r="D51" s="51"/>
      <c r="E51" s="51"/>
      <c r="F51" s="51"/>
      <c r="G51" s="119">
        <v>2</v>
      </c>
      <c r="H51" s="141" t="s">
        <v>6</v>
      </c>
      <c r="I51" s="18"/>
      <c r="J51" s="265"/>
      <c r="K51" s="56"/>
    </row>
    <row r="52" spans="1:11" ht="4.5" customHeight="1">
      <c r="A52" s="41"/>
      <c r="B52" s="41"/>
      <c r="C52" s="41"/>
      <c r="D52" s="1"/>
      <c r="E52" s="1"/>
      <c r="F52" s="1"/>
      <c r="G52" s="142"/>
      <c r="H52" s="142"/>
      <c r="I52" s="55"/>
      <c r="J52" s="265"/>
      <c r="K52" s="56"/>
    </row>
    <row r="53" spans="2:11" ht="12.75" customHeight="1">
      <c r="B53" s="25" t="s">
        <v>15</v>
      </c>
      <c r="C53" s="1"/>
      <c r="D53" s="143"/>
      <c r="E53" s="144"/>
      <c r="F53" s="144"/>
      <c r="G53" s="120">
        <v>0</v>
      </c>
      <c r="H53" s="144"/>
      <c r="J53" s="265"/>
      <c r="K53" s="1"/>
    </row>
    <row r="54" spans="1:11" ht="4.5" customHeight="1">
      <c r="A54" s="41"/>
      <c r="B54" s="41"/>
      <c r="C54" s="1"/>
      <c r="D54" s="144"/>
      <c r="E54" s="144"/>
      <c r="F54" s="144"/>
      <c r="G54" s="144"/>
      <c r="H54" s="144"/>
      <c r="I54" s="52"/>
      <c r="J54" s="265"/>
      <c r="K54" s="1"/>
    </row>
    <row r="55" spans="2:11" ht="12.75" customHeight="1">
      <c r="B55" s="25" t="s">
        <v>39</v>
      </c>
      <c r="C55" s="1"/>
      <c r="D55" s="143"/>
      <c r="E55" s="144"/>
      <c r="F55" s="144"/>
      <c r="G55" s="145">
        <f>SUM(G48:G53)</f>
        <v>27</v>
      </c>
      <c r="H55" s="144"/>
      <c r="J55" s="265"/>
      <c r="K55" s="1"/>
    </row>
    <row r="56" spans="2:11" ht="12.75" customHeight="1">
      <c r="B56" s="41"/>
      <c r="C56" s="1"/>
      <c r="D56" s="144"/>
      <c r="E56" s="144"/>
      <c r="F56" s="144"/>
      <c r="G56" s="144"/>
      <c r="H56" s="144"/>
      <c r="I56" s="52"/>
      <c r="J56" s="265"/>
      <c r="K56" s="1"/>
    </row>
    <row r="57" spans="1:11" ht="12.75" customHeight="1">
      <c r="A57" s="136" t="s">
        <v>16</v>
      </c>
      <c r="B57" s="136"/>
      <c r="C57" s="137"/>
      <c r="D57" s="137"/>
      <c r="E57" s="137"/>
      <c r="F57" s="137"/>
      <c r="G57" s="137"/>
      <c r="H57" s="137"/>
      <c r="I57" s="260"/>
      <c r="J57" s="1"/>
      <c r="K57" s="17"/>
    </row>
    <row r="58" spans="1:11" ht="4.5" customHeight="1">
      <c r="A58" s="146"/>
      <c r="B58" s="146"/>
      <c r="C58" s="146"/>
      <c r="D58" s="146"/>
      <c r="J58" s="1"/>
      <c r="K58" s="17"/>
    </row>
    <row r="59" spans="1:11" ht="12.75" customHeight="1">
      <c r="A59" s="147" t="s">
        <v>11</v>
      </c>
      <c r="B59" s="147"/>
      <c r="C59" s="1"/>
      <c r="G59" s="187">
        <f>J40</f>
        <v>9857500</v>
      </c>
      <c r="J59" s="1"/>
      <c r="K59" s="17"/>
    </row>
    <row r="60" spans="1:11" ht="7.5" customHeight="1">
      <c r="A60" s="28"/>
      <c r="B60" s="28"/>
      <c r="C60" s="28"/>
      <c r="D60" s="28"/>
      <c r="E60" s="24"/>
      <c r="F60" s="24"/>
      <c r="G60" s="143"/>
      <c r="J60" s="249"/>
      <c r="K60" s="17"/>
    </row>
    <row r="61" spans="1:11" s="214" customFormat="1" ht="13.5" customHeight="1">
      <c r="A61" s="213" t="s">
        <v>51</v>
      </c>
      <c r="B61" s="213"/>
      <c r="C61" s="213"/>
      <c r="G61" s="219">
        <f>0.0425*G55+0.83</f>
        <v>1.98</v>
      </c>
      <c r="H61" s="220"/>
      <c r="I61" s="8"/>
      <c r="J61" s="266"/>
      <c r="K61" s="17"/>
    </row>
    <row r="62" spans="1:11" ht="4.5" customHeight="1">
      <c r="A62" s="28"/>
      <c r="B62" s="28"/>
      <c r="C62" s="28"/>
      <c r="D62" s="1"/>
      <c r="E62" s="1"/>
      <c r="F62" s="1"/>
      <c r="G62" s="39"/>
      <c r="H62" s="121"/>
      <c r="J62" s="249"/>
      <c r="K62" s="17"/>
    </row>
    <row r="63" spans="1:11" s="214" customFormat="1" ht="13.5" customHeight="1">
      <c r="A63" s="213" t="s">
        <v>52</v>
      </c>
      <c r="B63" s="213"/>
      <c r="C63" s="213"/>
      <c r="G63" s="225">
        <f>ROUND(37.056*G59^(-0.1495)*G61/100,6)</f>
        <v>0.066063</v>
      </c>
      <c r="H63" s="218"/>
      <c r="I63" s="8"/>
      <c r="J63" s="266"/>
      <c r="K63" s="17"/>
    </row>
    <row r="64" spans="1:11" ht="7.5" customHeight="1">
      <c r="A64" s="28"/>
      <c r="B64" s="28"/>
      <c r="C64" s="28"/>
      <c r="D64" s="1"/>
      <c r="E64" s="1"/>
      <c r="F64" s="1"/>
      <c r="G64" s="148"/>
      <c r="H64" s="122"/>
      <c r="J64" s="249"/>
      <c r="K64" s="17"/>
    </row>
    <row r="65" spans="1:11" ht="15" customHeight="1">
      <c r="A65" s="29" t="s">
        <v>73</v>
      </c>
      <c r="B65" s="26"/>
      <c r="C65" s="26"/>
      <c r="D65" s="149"/>
      <c r="E65" s="150"/>
      <c r="F65" s="150"/>
      <c r="G65" s="151"/>
      <c r="H65" s="267">
        <f>ROUND(G59*G63,2)</f>
        <v>651216</v>
      </c>
      <c r="I65" s="63"/>
      <c r="J65" s="1"/>
      <c r="K65" s="17"/>
    </row>
    <row r="66" spans="1:11" ht="3.75" customHeight="1">
      <c r="A66" s="278"/>
      <c r="B66" s="25"/>
      <c r="C66" s="25"/>
      <c r="D66" s="279"/>
      <c r="E66" s="152"/>
      <c r="F66" s="152"/>
      <c r="G66" s="153"/>
      <c r="H66" s="153"/>
      <c r="I66" s="18"/>
      <c r="J66" s="1"/>
      <c r="K66" s="17"/>
    </row>
    <row r="67" spans="1:11" ht="12.75" customHeight="1">
      <c r="A67" s="40"/>
      <c r="B67" s="41"/>
      <c r="C67" s="41"/>
      <c r="D67" s="152"/>
      <c r="E67" s="277" t="s">
        <v>75</v>
      </c>
      <c r="F67" s="275"/>
      <c r="G67" s="276" t="s">
        <v>5</v>
      </c>
      <c r="H67" s="153"/>
      <c r="I67" s="55"/>
      <c r="J67" s="42"/>
      <c r="K67" s="17"/>
    </row>
    <row r="68" spans="1:10" ht="12.75" customHeight="1">
      <c r="A68" s="154" t="s">
        <v>57</v>
      </c>
      <c r="B68" s="154"/>
      <c r="C68" s="155"/>
      <c r="D68" s="1"/>
      <c r="E68" s="273">
        <v>0.02</v>
      </c>
      <c r="F68" s="156"/>
      <c r="G68" s="169">
        <v>0.02</v>
      </c>
      <c r="H68" s="162">
        <f>$H$65*G68</f>
        <v>13024</v>
      </c>
      <c r="I68" s="52"/>
      <c r="J68" s="249"/>
    </row>
    <row r="69" spans="1:10" ht="12.75" customHeight="1">
      <c r="A69" s="154" t="s">
        <v>34</v>
      </c>
      <c r="B69" s="154"/>
      <c r="C69" s="155"/>
      <c r="D69" s="1"/>
      <c r="E69" s="273">
        <v>0.1</v>
      </c>
      <c r="F69" s="156"/>
      <c r="G69" s="170">
        <v>0.1</v>
      </c>
      <c r="H69" s="162">
        <f aca="true" t="shared" si="1" ref="H69:H77">$H$65*G69</f>
        <v>65122</v>
      </c>
      <c r="I69" s="52"/>
      <c r="J69" s="130"/>
    </row>
    <row r="70" spans="1:10" ht="12.75" customHeight="1">
      <c r="A70" s="154" t="s">
        <v>35</v>
      </c>
      <c r="B70" s="154"/>
      <c r="C70" s="155"/>
      <c r="D70" s="1"/>
      <c r="E70" s="273">
        <v>0.15</v>
      </c>
      <c r="F70" s="156"/>
      <c r="G70" s="170">
        <v>0.15</v>
      </c>
      <c r="H70" s="162">
        <f t="shared" si="1"/>
        <v>97682</v>
      </c>
      <c r="I70" s="52"/>
      <c r="J70" s="130"/>
    </row>
    <row r="71" spans="1:10" ht="12.75" customHeight="1">
      <c r="A71" s="154" t="s">
        <v>36</v>
      </c>
      <c r="B71" s="154"/>
      <c r="C71" s="155"/>
      <c r="D71" s="1"/>
      <c r="E71" s="273">
        <v>0.25</v>
      </c>
      <c r="F71" s="156"/>
      <c r="G71" s="170">
        <v>0.25</v>
      </c>
      <c r="H71" s="162">
        <f t="shared" si="1"/>
        <v>162804</v>
      </c>
      <c r="I71" s="52"/>
      <c r="J71" s="130"/>
    </row>
    <row r="72" spans="1:10" ht="12.75" customHeight="1">
      <c r="A72" s="154" t="s">
        <v>58</v>
      </c>
      <c r="B72" s="154"/>
      <c r="C72" s="155"/>
      <c r="D72" s="1"/>
      <c r="E72" s="273">
        <v>0.32</v>
      </c>
      <c r="F72" s="156"/>
      <c r="G72" s="170">
        <v>0.32</v>
      </c>
      <c r="H72" s="162">
        <f t="shared" si="1"/>
        <v>208389</v>
      </c>
      <c r="I72" s="52"/>
      <c r="J72" s="130"/>
    </row>
    <row r="73" spans="1:10" ht="12.75" customHeight="1">
      <c r="A73" s="154" t="s">
        <v>59</v>
      </c>
      <c r="B73" s="154"/>
      <c r="C73" s="155"/>
      <c r="D73" s="1"/>
      <c r="E73" s="273">
        <v>0.02</v>
      </c>
      <c r="F73" s="156"/>
      <c r="G73" s="170">
        <v>0.02</v>
      </c>
      <c r="H73" s="162">
        <f t="shared" si="1"/>
        <v>13024</v>
      </c>
      <c r="I73" s="52"/>
      <c r="J73" s="130"/>
    </row>
    <row r="74" spans="1:10" ht="12.75" customHeight="1">
      <c r="A74" s="154" t="s">
        <v>37</v>
      </c>
      <c r="B74" s="154"/>
      <c r="C74" s="155"/>
      <c r="D74" s="1"/>
      <c r="E74" s="273">
        <v>0</v>
      </c>
      <c r="F74" s="156"/>
      <c r="G74" s="170">
        <v>0</v>
      </c>
      <c r="H74" s="162">
        <f t="shared" si="1"/>
        <v>0</v>
      </c>
      <c r="I74" s="52"/>
      <c r="J74" s="130"/>
    </row>
    <row r="75" spans="1:10" ht="12.75" customHeight="1">
      <c r="A75" s="154" t="s">
        <v>62</v>
      </c>
      <c r="B75" s="154"/>
      <c r="C75" s="155"/>
      <c r="D75" s="1"/>
      <c r="E75" s="273">
        <v>0.05</v>
      </c>
      <c r="F75" s="156"/>
      <c r="G75" s="170">
        <v>0.05</v>
      </c>
      <c r="H75" s="162">
        <f t="shared" si="1"/>
        <v>32561</v>
      </c>
      <c r="I75" s="52"/>
      <c r="J75" s="130"/>
    </row>
    <row r="76" spans="1:10" ht="12.75" customHeight="1">
      <c r="A76" s="134" t="s">
        <v>60</v>
      </c>
      <c r="B76" s="134"/>
      <c r="C76" s="155"/>
      <c r="D76" s="1"/>
      <c r="E76" s="273">
        <v>0.09</v>
      </c>
      <c r="F76" s="156"/>
      <c r="G76" s="170">
        <v>0.09</v>
      </c>
      <c r="H76" s="162">
        <f t="shared" si="1"/>
        <v>58609</v>
      </c>
      <c r="I76" s="52"/>
      <c r="J76" s="130"/>
    </row>
    <row r="77" spans="1:10" ht="12.75" customHeight="1">
      <c r="A77" s="157" t="s">
        <v>61</v>
      </c>
      <c r="B77" s="157"/>
      <c r="C77" s="158"/>
      <c r="D77" s="50"/>
      <c r="E77" s="274">
        <v>0</v>
      </c>
      <c r="F77" s="159"/>
      <c r="G77" s="171">
        <v>0</v>
      </c>
      <c r="H77" s="163">
        <f t="shared" si="1"/>
        <v>0</v>
      </c>
      <c r="I77" s="55"/>
      <c r="J77" s="130"/>
    </row>
    <row r="78" spans="1:11" s="214" customFormat="1" ht="13.5" customHeight="1">
      <c r="A78" s="211" t="s">
        <v>38</v>
      </c>
      <c r="B78" s="212"/>
      <c r="C78" s="213"/>
      <c r="E78" s="215"/>
      <c r="F78" s="215"/>
      <c r="G78" s="216">
        <f>SUM(G68:G77)</f>
        <v>1</v>
      </c>
      <c r="H78" s="217">
        <f>SUM(H68:H77)</f>
        <v>651215</v>
      </c>
      <c r="I78" s="8"/>
      <c r="J78" s="116">
        <f>H78</f>
        <v>651215</v>
      </c>
      <c r="K78" s="57"/>
    </row>
    <row r="79" spans="7:10" ht="12.75" customHeight="1">
      <c r="G79" s="172"/>
      <c r="J79" s="130"/>
    </row>
    <row r="80" spans="1:14" ht="12.75" customHeight="1">
      <c r="A80" s="47" t="s">
        <v>67</v>
      </c>
      <c r="G80" s="208">
        <v>0</v>
      </c>
      <c r="H80" s="209">
        <v>0</v>
      </c>
      <c r="J80" s="116">
        <f>G80*H80</f>
        <v>0</v>
      </c>
      <c r="L80" s="210"/>
      <c r="M80" s="210"/>
      <c r="N80" s="210"/>
    </row>
    <row r="81" spans="7:10" ht="12.75" customHeight="1">
      <c r="G81" s="172"/>
      <c r="J81" s="130"/>
    </row>
    <row r="82" spans="1:11" s="32" customFormat="1" ht="12.75">
      <c r="A82" s="111" t="s">
        <v>48</v>
      </c>
      <c r="B82" s="112"/>
      <c r="C82" s="113"/>
      <c r="D82" s="113"/>
      <c r="E82" s="114"/>
      <c r="F82" s="115"/>
      <c r="G82" s="173"/>
      <c r="H82" s="114"/>
      <c r="I82" s="114"/>
      <c r="J82" s="116">
        <f>J78+J80</f>
        <v>651215</v>
      </c>
      <c r="K82" s="36"/>
    </row>
    <row r="83" spans="2:11" s="32" customFormat="1" ht="4.5" customHeight="1">
      <c r="B83" s="33"/>
      <c r="C83" s="34"/>
      <c r="D83" s="34"/>
      <c r="E83" s="64"/>
      <c r="F83" s="65"/>
      <c r="G83" s="174"/>
      <c r="H83" s="82"/>
      <c r="J83" s="105"/>
      <c r="K83" s="36"/>
    </row>
    <row r="84" spans="1:11" s="32" customFormat="1" ht="12.75">
      <c r="A84" s="67" t="s">
        <v>13</v>
      </c>
      <c r="B84" s="33"/>
      <c r="C84" s="34"/>
      <c r="D84" s="34"/>
      <c r="E84" s="75"/>
      <c r="F84" s="75"/>
      <c r="G84" s="175">
        <v>0.04</v>
      </c>
      <c r="H84" s="83"/>
      <c r="I84" s="37"/>
      <c r="J84" s="106">
        <f>ROUND(J82*G84,2)</f>
        <v>26049</v>
      </c>
      <c r="K84" s="36"/>
    </row>
    <row r="85" spans="1:11" s="32" customFormat="1" ht="3" customHeight="1">
      <c r="A85" s="68"/>
      <c r="B85" s="69"/>
      <c r="C85" s="70"/>
      <c r="D85" s="70"/>
      <c r="E85" s="76"/>
      <c r="F85" s="76"/>
      <c r="G85" s="176"/>
      <c r="H85" s="84"/>
      <c r="I85" s="68"/>
      <c r="J85" s="107"/>
      <c r="K85" s="36"/>
    </row>
    <row r="86" spans="2:11" s="32" customFormat="1" ht="3" customHeight="1">
      <c r="B86" s="33"/>
      <c r="C86" s="34"/>
      <c r="D86" s="34"/>
      <c r="E86" s="78"/>
      <c r="F86" s="78"/>
      <c r="G86" s="177"/>
      <c r="H86" s="85"/>
      <c r="I86" s="79"/>
      <c r="J86" s="105"/>
      <c r="K86" s="36"/>
    </row>
    <row r="87" spans="1:11" s="32" customFormat="1" ht="12.75">
      <c r="A87" s="72" t="s">
        <v>56</v>
      </c>
      <c r="B87" s="73"/>
      <c r="C87" s="74"/>
      <c r="D87" s="74"/>
      <c r="E87" s="35"/>
      <c r="F87" s="35"/>
      <c r="G87" s="178"/>
      <c r="H87" s="83"/>
      <c r="I87" s="37"/>
      <c r="J87" s="108">
        <f>J82+J84</f>
        <v>677264</v>
      </c>
      <c r="K87" s="36"/>
    </row>
    <row r="88" spans="1:11" s="32" customFormat="1" ht="12.75">
      <c r="A88" s="32" t="s">
        <v>14</v>
      </c>
      <c r="B88" s="33"/>
      <c r="D88" s="34"/>
      <c r="E88" s="71"/>
      <c r="F88" s="71"/>
      <c r="G88" s="38">
        <v>0.2</v>
      </c>
      <c r="H88" s="38"/>
      <c r="J88" s="109">
        <f>ROUND(J87*E88,2)</f>
        <v>0</v>
      </c>
      <c r="K88" s="36"/>
    </row>
    <row r="89" spans="1:11" s="32" customFormat="1" ht="3" customHeight="1">
      <c r="A89" s="37"/>
      <c r="B89" s="179"/>
      <c r="C89" s="77"/>
      <c r="D89" s="77"/>
      <c r="E89" s="71"/>
      <c r="F89" s="71"/>
      <c r="G89" s="66"/>
      <c r="H89" s="82"/>
      <c r="J89" s="110"/>
      <c r="K89" s="36"/>
    </row>
    <row r="90" spans="1:11" s="37" customFormat="1" ht="12.75">
      <c r="A90" s="180" t="s">
        <v>49</v>
      </c>
      <c r="B90" s="181"/>
      <c r="C90" s="182"/>
      <c r="D90" s="182"/>
      <c r="E90" s="183"/>
      <c r="F90" s="184"/>
      <c r="G90" s="185"/>
      <c r="H90" s="185"/>
      <c r="I90" s="183"/>
      <c r="J90" s="186">
        <f>SUM(J86:J88)</f>
        <v>677264</v>
      </c>
      <c r="K90" s="36"/>
    </row>
    <row r="91" ht="4.5" customHeight="1"/>
    <row r="92" spans="1:7" ht="12.75">
      <c r="A92" s="191" t="s">
        <v>63</v>
      </c>
      <c r="B92" s="192"/>
      <c r="C92" s="192"/>
      <c r="D92" s="193"/>
      <c r="E92" s="194"/>
      <c r="F92" s="194"/>
      <c r="G92" s="269">
        <f>J87/G36</f>
        <v>0.022881</v>
      </c>
    </row>
  </sheetData>
  <sheetProtection password="D2DC" sheet="1"/>
  <mergeCells count="22">
    <mergeCell ref="A7:B7"/>
    <mergeCell ref="A9:B9"/>
    <mergeCell ref="A11:B11"/>
    <mergeCell ref="A12:B12"/>
    <mergeCell ref="A19:B19"/>
    <mergeCell ref="I2:J2"/>
    <mergeCell ref="A13:B13"/>
    <mergeCell ref="A24:B24"/>
    <mergeCell ref="A34:B34"/>
    <mergeCell ref="A17:B17"/>
    <mergeCell ref="A23:B23"/>
    <mergeCell ref="A28:B28"/>
    <mergeCell ref="A30:B30"/>
    <mergeCell ref="A32:B32"/>
    <mergeCell ref="A15:B15"/>
    <mergeCell ref="A26:B26"/>
    <mergeCell ref="A14:B14"/>
    <mergeCell ref="A16:B16"/>
    <mergeCell ref="A18:B18"/>
    <mergeCell ref="A38:B38"/>
    <mergeCell ref="A25:B25"/>
    <mergeCell ref="A21:B21"/>
  </mergeCells>
  <printOptions/>
  <pageMargins left="0.984251968503937" right="0.984251968503937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&amp;L&amp;"Arial,Fett"&amp;K01+043Angebot Tragwerksplanung&amp;"Arial,Standard"
nach VM.TW.2014&amp;R&amp;"Arial,Standard"&amp;K01+043Version 6
Stand: 05.02.2021</oddHeader>
    <oddFooter>&amp;L&amp;"Arial,Fett"&amp;K01+044LM.VM.2014&amp;"Arial,Standard"  |  Tragwerksplanung  |  Angebotsformular&amp;R&amp;"Arial,Standard"&amp;K01+044&amp;P/&amp;N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2"/>
  <sheetViews>
    <sheetView showGridLines="0" zoomScale="85" zoomScaleNormal="85" zoomScaleSheetLayoutView="85" zoomScalePageLayoutView="70" workbookViewId="0" topLeftCell="A46">
      <selection activeCell="L85" sqref="L85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28125" style="6" customWidth="1"/>
    <col min="4" max="4" width="33.7109375" style="7" customWidth="1"/>
    <col min="5" max="5" width="8.7109375" style="43" customWidth="1"/>
    <col min="6" max="6" width="6.7109375" style="43" customWidth="1"/>
    <col min="7" max="7" width="16.28125" style="7" customWidth="1"/>
    <col min="8" max="8" width="0.85546875" style="7" customWidth="1"/>
    <col min="9" max="9" width="15.28125" style="7" customWidth="1"/>
    <col min="10" max="10" width="10.7109375" style="43" customWidth="1"/>
    <col min="11" max="11" width="7.7109375" style="8" customWidth="1" collapsed="1"/>
    <col min="12" max="12" width="15.7109375" style="9" customWidth="1"/>
    <col min="13" max="13" width="2.7109375" style="57" customWidth="1"/>
    <col min="14" max="16384" width="11.57421875" style="1" customWidth="1"/>
  </cols>
  <sheetData>
    <row r="1" ht="4.5" customHeight="1"/>
    <row r="2" spans="1:13" s="53" customFormat="1" ht="34.5" customHeight="1">
      <c r="A2" s="117" t="s">
        <v>65</v>
      </c>
      <c r="C2" s="12"/>
      <c r="D2" s="89"/>
      <c r="G2" s="54"/>
      <c r="H2" s="54"/>
      <c r="I2" s="54"/>
      <c r="J2" s="54"/>
      <c r="K2" s="284" t="s">
        <v>55</v>
      </c>
      <c r="L2" s="284"/>
      <c r="M2" s="60"/>
    </row>
    <row r="3" spans="1:13" s="10" customFormat="1" ht="6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2"/>
    </row>
    <row r="4" spans="12:13" s="10" customFormat="1" ht="6" customHeight="1">
      <c r="L4" s="2"/>
      <c r="M4" s="2"/>
    </row>
    <row r="5" spans="6:13" s="10" customFormat="1" ht="12.75" customHeight="1">
      <c r="F5" s="87" t="s">
        <v>53</v>
      </c>
      <c r="G5" s="226" t="s">
        <v>44</v>
      </c>
      <c r="H5" s="103"/>
      <c r="I5" s="227" t="s">
        <v>68</v>
      </c>
      <c r="J5" s="44"/>
      <c r="K5" s="15" t="s">
        <v>17</v>
      </c>
      <c r="L5" s="103" t="s">
        <v>45</v>
      </c>
      <c r="M5" s="44"/>
    </row>
    <row r="6" spans="7:13" s="10" customFormat="1" ht="6" customHeight="1">
      <c r="G6" s="228"/>
      <c r="H6" s="86"/>
      <c r="I6" s="228"/>
      <c r="L6" s="2"/>
      <c r="M6" s="2"/>
    </row>
    <row r="7" spans="1:13" s="11" customFormat="1" ht="12.75" customHeight="1">
      <c r="A7" s="282">
        <v>1</v>
      </c>
      <c r="B7" s="282"/>
      <c r="C7" s="93"/>
      <c r="D7" s="94" t="s">
        <v>0</v>
      </c>
      <c r="E7" s="94"/>
      <c r="F7" s="164">
        <f>G7/$G$36</f>
        <v>0</v>
      </c>
      <c r="G7" s="229">
        <v>10000</v>
      </c>
      <c r="H7" s="230"/>
      <c r="I7" s="231"/>
      <c r="J7" s="90"/>
      <c r="K7" s="199">
        <v>0</v>
      </c>
      <c r="L7" s="127">
        <f>G7*K7</f>
        <v>0</v>
      </c>
      <c r="M7" s="49"/>
    </row>
    <row r="8" spans="2:13" ht="6.75" customHeight="1">
      <c r="B8" s="3"/>
      <c r="C8" s="5"/>
      <c r="D8" s="1"/>
      <c r="E8" s="1"/>
      <c r="F8" s="165"/>
      <c r="G8" s="232"/>
      <c r="H8" s="233"/>
      <c r="I8" s="232"/>
      <c r="J8" s="1"/>
      <c r="K8" s="200"/>
      <c r="L8" s="125"/>
      <c r="M8" s="61"/>
    </row>
    <row r="9" spans="1:13" s="11" customFormat="1" ht="12.75" customHeight="1">
      <c r="A9" s="282">
        <v>2</v>
      </c>
      <c r="B9" s="282"/>
      <c r="C9" s="93"/>
      <c r="D9" s="94" t="s">
        <v>1</v>
      </c>
      <c r="E9" s="94"/>
      <c r="F9" s="164">
        <f>G9/$G$36</f>
        <v>0.304</v>
      </c>
      <c r="G9" s="229">
        <v>9000000</v>
      </c>
      <c r="H9" s="230"/>
      <c r="I9" s="229">
        <v>500000</v>
      </c>
      <c r="J9" s="90"/>
      <c r="K9" s="201">
        <v>1</v>
      </c>
      <c r="L9" s="127">
        <f>G9*K9+I9</f>
        <v>9500000</v>
      </c>
      <c r="M9" s="49"/>
    </row>
    <row r="10" spans="2:13" ht="6.75" customHeight="1">
      <c r="B10" s="12"/>
      <c r="C10" s="12"/>
      <c r="D10" s="13"/>
      <c r="E10" s="13"/>
      <c r="F10" s="165"/>
      <c r="G10" s="234"/>
      <c r="H10" s="124"/>
      <c r="I10" s="234"/>
      <c r="J10" s="1"/>
      <c r="K10" s="200"/>
      <c r="L10" s="126"/>
      <c r="M10" s="49"/>
    </row>
    <row r="11" spans="1:13" s="10" customFormat="1" ht="12.75" customHeight="1">
      <c r="A11" s="282">
        <v>3</v>
      </c>
      <c r="B11" s="282"/>
      <c r="C11" s="93"/>
      <c r="D11" s="94" t="s">
        <v>7</v>
      </c>
      <c r="E11" s="94"/>
      <c r="F11" s="164">
        <f>G11/$G$36</f>
        <v>0.304</v>
      </c>
      <c r="G11" s="235">
        <f>SUBTOTAL(9,G7:G9)</f>
        <v>9010000</v>
      </c>
      <c r="H11" s="124"/>
      <c r="I11" s="235">
        <f>SUM(I12:I19)</f>
        <v>0</v>
      </c>
      <c r="J11" s="90"/>
      <c r="K11" s="202"/>
      <c r="L11" s="124"/>
      <c r="M11" s="49"/>
    </row>
    <row r="12" spans="1:13" ht="12.75" customHeight="1">
      <c r="A12" s="283">
        <v>3</v>
      </c>
      <c r="B12" s="283"/>
      <c r="C12" s="95" t="s">
        <v>18</v>
      </c>
      <c r="D12" s="96" t="s">
        <v>19</v>
      </c>
      <c r="E12" s="96"/>
      <c r="F12" s="166"/>
      <c r="G12" s="236">
        <v>900000</v>
      </c>
      <c r="H12" s="230"/>
      <c r="I12" s="236"/>
      <c r="J12" s="90"/>
      <c r="K12" s="201">
        <v>0.05</v>
      </c>
      <c r="L12" s="129">
        <f>G12*K12+I12</f>
        <v>45000</v>
      </c>
      <c r="M12" s="49"/>
    </row>
    <row r="13" spans="1:13" ht="12.75" customHeight="1">
      <c r="A13" s="281">
        <v>3</v>
      </c>
      <c r="B13" s="281"/>
      <c r="C13" s="97" t="s">
        <v>20</v>
      </c>
      <c r="D13" s="98" t="s">
        <v>27</v>
      </c>
      <c r="E13" s="98"/>
      <c r="F13" s="167"/>
      <c r="G13" s="237">
        <v>1000000</v>
      </c>
      <c r="H13" s="230"/>
      <c r="I13" s="236"/>
      <c r="J13" s="90"/>
      <c r="K13" s="201">
        <v>0.05</v>
      </c>
      <c r="L13" s="129">
        <f aca="true" t="shared" si="0" ref="L13:L19">G13*K13+I13</f>
        <v>50000</v>
      </c>
      <c r="M13" s="49"/>
    </row>
    <row r="14" spans="1:13" ht="12.75" customHeight="1">
      <c r="A14" s="281">
        <v>3</v>
      </c>
      <c r="B14" s="281"/>
      <c r="C14" s="97" t="s">
        <v>21</v>
      </c>
      <c r="D14" s="98" t="s">
        <v>28</v>
      </c>
      <c r="E14" s="98"/>
      <c r="F14" s="167"/>
      <c r="G14" s="238">
        <v>1000000</v>
      </c>
      <c r="H14" s="230"/>
      <c r="I14" s="236"/>
      <c r="J14" s="90"/>
      <c r="K14" s="201">
        <v>0.08</v>
      </c>
      <c r="L14" s="129">
        <f t="shared" si="0"/>
        <v>80000</v>
      </c>
      <c r="M14" s="49"/>
    </row>
    <row r="15" spans="1:13" ht="12.75" customHeight="1">
      <c r="A15" s="281">
        <v>3</v>
      </c>
      <c r="B15" s="281"/>
      <c r="C15" s="97" t="s">
        <v>22</v>
      </c>
      <c r="D15" s="98" t="s">
        <v>29</v>
      </c>
      <c r="E15" s="98"/>
      <c r="F15" s="167"/>
      <c r="G15" s="238">
        <v>1500000</v>
      </c>
      <c r="H15" s="230"/>
      <c r="I15" s="236"/>
      <c r="J15" s="90"/>
      <c r="K15" s="201">
        <v>0.05</v>
      </c>
      <c r="L15" s="129">
        <f t="shared" si="0"/>
        <v>75000</v>
      </c>
      <c r="M15" s="49"/>
    </row>
    <row r="16" spans="1:13" ht="12.75" customHeight="1">
      <c r="A16" s="281">
        <v>3</v>
      </c>
      <c r="B16" s="281"/>
      <c r="C16" s="97" t="s">
        <v>23</v>
      </c>
      <c r="D16" s="98" t="s">
        <v>32</v>
      </c>
      <c r="E16" s="98"/>
      <c r="F16" s="167"/>
      <c r="G16" s="238">
        <v>600000</v>
      </c>
      <c r="H16" s="230"/>
      <c r="I16" s="236"/>
      <c r="J16" s="90"/>
      <c r="K16" s="201">
        <v>0</v>
      </c>
      <c r="L16" s="129">
        <f t="shared" si="0"/>
        <v>0</v>
      </c>
      <c r="M16" s="49"/>
    </row>
    <row r="17" spans="1:13" ht="12.75" customHeight="1">
      <c r="A17" s="281">
        <v>3</v>
      </c>
      <c r="B17" s="281"/>
      <c r="C17" s="97" t="s">
        <v>24</v>
      </c>
      <c r="D17" s="98" t="s">
        <v>30</v>
      </c>
      <c r="E17" s="98"/>
      <c r="F17" s="167"/>
      <c r="G17" s="238">
        <v>150000</v>
      </c>
      <c r="H17" s="230"/>
      <c r="I17" s="236"/>
      <c r="J17" s="90"/>
      <c r="K17" s="201">
        <v>0.15</v>
      </c>
      <c r="L17" s="129">
        <f t="shared" si="0"/>
        <v>22500</v>
      </c>
      <c r="M17" s="49"/>
    </row>
    <row r="18" spans="1:13" ht="12.75" customHeight="1">
      <c r="A18" s="281">
        <v>3</v>
      </c>
      <c r="B18" s="281"/>
      <c r="C18" s="97" t="s">
        <v>25</v>
      </c>
      <c r="D18" s="98" t="s">
        <v>31</v>
      </c>
      <c r="E18" s="98"/>
      <c r="F18" s="167"/>
      <c r="G18" s="238">
        <v>0</v>
      </c>
      <c r="H18" s="230"/>
      <c r="I18" s="236"/>
      <c r="J18" s="90"/>
      <c r="K18" s="201">
        <v>0</v>
      </c>
      <c r="L18" s="129">
        <f t="shared" si="0"/>
        <v>0</v>
      </c>
      <c r="M18" s="49"/>
    </row>
    <row r="19" spans="1:13" ht="12.75" customHeight="1">
      <c r="A19" s="281">
        <v>3</v>
      </c>
      <c r="B19" s="281"/>
      <c r="C19" s="97" t="s">
        <v>26</v>
      </c>
      <c r="D19" s="98" t="s">
        <v>8</v>
      </c>
      <c r="E19" s="98"/>
      <c r="F19" s="167"/>
      <c r="G19" s="238">
        <v>300000</v>
      </c>
      <c r="H19" s="230"/>
      <c r="I19" s="236"/>
      <c r="J19" s="90"/>
      <c r="K19" s="201">
        <v>0</v>
      </c>
      <c r="L19" s="129">
        <f t="shared" si="0"/>
        <v>0</v>
      </c>
      <c r="M19" s="49"/>
    </row>
    <row r="20" spans="2:13" ht="6.75" customHeight="1">
      <c r="B20" s="12"/>
      <c r="C20" s="12"/>
      <c r="D20" s="13"/>
      <c r="E20" s="13"/>
      <c r="F20" s="165"/>
      <c r="G20" s="239"/>
      <c r="H20" s="124"/>
      <c r="I20" s="239"/>
      <c r="J20" s="1"/>
      <c r="K20" s="203"/>
      <c r="L20" s="124"/>
      <c r="M20" s="48"/>
    </row>
    <row r="21" spans="1:13" s="10" customFormat="1" ht="12.75" customHeight="1">
      <c r="A21" s="282">
        <v>4</v>
      </c>
      <c r="B21" s="282"/>
      <c r="C21" s="93"/>
      <c r="D21" s="94" t="s">
        <v>2</v>
      </c>
      <c r="E21" s="94"/>
      <c r="F21" s="164">
        <f>G21/$G$36</f>
        <v>0.22</v>
      </c>
      <c r="G21" s="229">
        <v>6500000</v>
      </c>
      <c r="H21" s="230"/>
      <c r="I21" s="229"/>
      <c r="J21" s="90"/>
      <c r="K21" s="201">
        <v>0.05</v>
      </c>
      <c r="L21" s="127">
        <f>G21*K21+I21</f>
        <v>325000</v>
      </c>
      <c r="M21" s="49"/>
    </row>
    <row r="22" spans="2:13" ht="6.75" customHeight="1">
      <c r="B22" s="3"/>
      <c r="C22" s="5"/>
      <c r="D22" s="1"/>
      <c r="E22" s="1"/>
      <c r="F22" s="165"/>
      <c r="G22" s="239"/>
      <c r="H22" s="124"/>
      <c r="I22" s="239"/>
      <c r="J22" s="1"/>
      <c r="K22" s="202"/>
      <c r="L22" s="124"/>
      <c r="M22" s="47"/>
    </row>
    <row r="23" spans="1:13" s="11" customFormat="1" ht="12.75" customHeight="1">
      <c r="A23" s="282">
        <v>5</v>
      </c>
      <c r="B23" s="282"/>
      <c r="C23" s="93"/>
      <c r="D23" s="94" t="s">
        <v>9</v>
      </c>
      <c r="E23" s="94"/>
      <c r="F23" s="164">
        <f>G23/$G$36</f>
        <v>0.708</v>
      </c>
      <c r="G23" s="240">
        <f>SUBTOTAL(9,G7:G21)</f>
        <v>20960000</v>
      </c>
      <c r="H23" s="124"/>
      <c r="I23" s="240">
        <f>SUM(I24:I26)</f>
        <v>0</v>
      </c>
      <c r="J23" s="90"/>
      <c r="K23" s="202"/>
      <c r="L23" s="196"/>
      <c r="M23" s="49"/>
    </row>
    <row r="24" spans="1:13" ht="12.75" customHeight="1">
      <c r="A24" s="283">
        <v>5</v>
      </c>
      <c r="B24" s="283"/>
      <c r="C24" s="99" t="s">
        <v>18</v>
      </c>
      <c r="D24" s="100" t="s">
        <v>71</v>
      </c>
      <c r="E24" s="100"/>
      <c r="F24" s="166"/>
      <c r="G24" s="237">
        <v>1000000</v>
      </c>
      <c r="H24" s="230"/>
      <c r="I24" s="237"/>
      <c r="J24" s="90"/>
      <c r="K24" s="201">
        <v>0</v>
      </c>
      <c r="L24" s="197">
        <f>K24*G24+I24</f>
        <v>0</v>
      </c>
      <c r="M24" s="49"/>
    </row>
    <row r="25" spans="1:13" ht="12.75" customHeight="1">
      <c r="A25" s="280">
        <v>5</v>
      </c>
      <c r="B25" s="280"/>
      <c r="C25" s="101" t="s">
        <v>20</v>
      </c>
      <c r="D25" s="270" t="s">
        <v>72</v>
      </c>
      <c r="E25" s="270"/>
      <c r="F25" s="271"/>
      <c r="G25" s="237">
        <v>500000</v>
      </c>
      <c r="H25" s="230"/>
      <c r="I25" s="272"/>
      <c r="J25" s="90"/>
      <c r="K25" s="201"/>
      <c r="L25" s="197"/>
      <c r="M25" s="49"/>
    </row>
    <row r="26" spans="1:13" ht="12.75" customHeight="1">
      <c r="A26" s="280">
        <v>5</v>
      </c>
      <c r="B26" s="280"/>
      <c r="C26" s="101" t="s">
        <v>21</v>
      </c>
      <c r="D26" s="102" t="s">
        <v>46</v>
      </c>
      <c r="E26" s="102"/>
      <c r="F26" s="167"/>
      <c r="G26" s="237">
        <v>0</v>
      </c>
      <c r="H26" s="230"/>
      <c r="I26" s="241"/>
      <c r="J26" s="90"/>
      <c r="K26" s="201">
        <v>0</v>
      </c>
      <c r="L26" s="197">
        <f>K26*G26+I26</f>
        <v>0</v>
      </c>
      <c r="M26" s="49"/>
    </row>
    <row r="27" spans="2:13" ht="6.75" customHeight="1">
      <c r="B27" s="12"/>
      <c r="C27" s="12"/>
      <c r="D27" s="13"/>
      <c r="E27" s="13"/>
      <c r="F27" s="165"/>
      <c r="G27" s="234"/>
      <c r="H27" s="124"/>
      <c r="I27" s="126"/>
      <c r="J27" s="1"/>
      <c r="K27" s="200"/>
      <c r="L27" s="126"/>
      <c r="M27" s="49"/>
    </row>
    <row r="28" spans="1:13" s="10" customFormat="1" ht="12.75" customHeight="1">
      <c r="A28" s="282">
        <v>6</v>
      </c>
      <c r="B28" s="282"/>
      <c r="C28" s="93"/>
      <c r="D28" s="94" t="s">
        <v>3</v>
      </c>
      <c r="E28" s="94"/>
      <c r="F28" s="164">
        <f>G28/$G$36</f>
        <v>0.017</v>
      </c>
      <c r="G28" s="229">
        <v>500000</v>
      </c>
      <c r="H28" s="230"/>
      <c r="I28" s="242"/>
      <c r="J28" s="90"/>
      <c r="K28" s="201">
        <v>0</v>
      </c>
      <c r="L28" s="127">
        <f>G28*K28</f>
        <v>0</v>
      </c>
      <c r="M28" s="49"/>
    </row>
    <row r="29" spans="2:13" ht="6.75" customHeight="1">
      <c r="B29" s="16"/>
      <c r="C29" s="4"/>
      <c r="D29" s="1"/>
      <c r="E29" s="1"/>
      <c r="F29" s="168"/>
      <c r="G29" s="239"/>
      <c r="H29" s="124"/>
      <c r="I29" s="243"/>
      <c r="J29" s="1"/>
      <c r="K29" s="202"/>
      <c r="L29" s="124"/>
      <c r="M29" s="49"/>
    </row>
    <row r="30" spans="1:13" s="11" customFormat="1" ht="12.75" customHeight="1">
      <c r="A30" s="282">
        <v>7</v>
      </c>
      <c r="B30" s="282"/>
      <c r="C30" s="93"/>
      <c r="D30" s="94" t="s">
        <v>66</v>
      </c>
      <c r="E30" s="94"/>
      <c r="F30" s="164">
        <f>G30/$G$36</f>
        <v>0.169</v>
      </c>
      <c r="G30" s="229">
        <v>5000000</v>
      </c>
      <c r="H30" s="230"/>
      <c r="I30" s="242"/>
      <c r="J30" s="90"/>
      <c r="K30" s="201">
        <v>0</v>
      </c>
      <c r="L30" s="127">
        <f>G30*K30</f>
        <v>0</v>
      </c>
      <c r="M30" s="49"/>
    </row>
    <row r="31" spans="2:13" ht="6.75" customHeight="1">
      <c r="B31" s="12"/>
      <c r="C31" s="12"/>
      <c r="D31" s="13"/>
      <c r="E31" s="13"/>
      <c r="F31" s="168"/>
      <c r="G31" s="234"/>
      <c r="H31" s="124"/>
      <c r="I31" s="243"/>
      <c r="J31" s="1"/>
      <c r="K31" s="200"/>
      <c r="L31" s="126"/>
      <c r="M31" s="49"/>
    </row>
    <row r="32" spans="1:13" s="11" customFormat="1" ht="12.75" customHeight="1">
      <c r="A32" s="282">
        <v>8</v>
      </c>
      <c r="B32" s="282"/>
      <c r="C32" s="93"/>
      <c r="D32" s="94" t="s">
        <v>64</v>
      </c>
      <c r="E32" s="94"/>
      <c r="F32" s="164">
        <f>G32/$G$36</f>
        <v>0.001</v>
      </c>
      <c r="G32" s="229">
        <v>40000</v>
      </c>
      <c r="H32" s="230"/>
      <c r="I32" s="242"/>
      <c r="J32" s="90"/>
      <c r="K32" s="201">
        <v>0</v>
      </c>
      <c r="L32" s="127">
        <f>G32*K32</f>
        <v>0</v>
      </c>
      <c r="M32" s="49"/>
    </row>
    <row r="33" spans="2:13" ht="6.75" customHeight="1">
      <c r="B33" s="12"/>
      <c r="C33" s="12"/>
      <c r="D33" s="13"/>
      <c r="E33" s="13"/>
      <c r="F33" s="168"/>
      <c r="G33" s="239"/>
      <c r="H33" s="124"/>
      <c r="I33" s="243"/>
      <c r="J33" s="1"/>
      <c r="K33" s="203"/>
      <c r="L33" s="124"/>
      <c r="M33" s="48"/>
    </row>
    <row r="34" spans="1:13" s="11" customFormat="1" ht="12.75" customHeight="1">
      <c r="A34" s="282">
        <v>9</v>
      </c>
      <c r="B34" s="282"/>
      <c r="C34" s="93"/>
      <c r="D34" s="94" t="s">
        <v>10</v>
      </c>
      <c r="E34" s="94"/>
      <c r="F34" s="164">
        <f>G34/$G$36</f>
        <v>0.054</v>
      </c>
      <c r="G34" s="229">
        <v>1600000</v>
      </c>
      <c r="H34" s="230"/>
      <c r="I34" s="242"/>
      <c r="J34" s="90"/>
      <c r="K34" s="201">
        <v>0.1</v>
      </c>
      <c r="L34" s="127">
        <f>G34*K34</f>
        <v>160000</v>
      </c>
      <c r="M34" s="49"/>
    </row>
    <row r="35" spans="2:13" ht="12" customHeight="1">
      <c r="B35" s="16"/>
      <c r="C35" s="4"/>
      <c r="D35" s="1"/>
      <c r="E35" s="1"/>
      <c r="F35" s="46"/>
      <c r="G35" s="244"/>
      <c r="H35" s="1"/>
      <c r="I35" s="1"/>
      <c r="J35" s="1"/>
      <c r="K35" s="1"/>
      <c r="L35" s="1"/>
      <c r="M35" s="1"/>
    </row>
    <row r="36" spans="1:13" ht="12.75" customHeight="1">
      <c r="A36" s="204" t="s">
        <v>12</v>
      </c>
      <c r="B36" s="205"/>
      <c r="C36" s="205"/>
      <c r="D36" s="205"/>
      <c r="E36" s="80"/>
      <c r="F36" s="88">
        <f>SUM(F7:F34)</f>
        <v>1.78</v>
      </c>
      <c r="G36" s="245">
        <f>SUBTOTAL(9,G7:G34)</f>
        <v>29600000</v>
      </c>
      <c r="H36" s="246"/>
      <c r="I36" s="247"/>
      <c r="J36" s="81"/>
      <c r="K36" s="161"/>
      <c r="L36" s="31"/>
      <c r="M36" s="31"/>
    </row>
    <row r="37" spans="2:13" ht="6" customHeight="1">
      <c r="B37" s="12"/>
      <c r="C37" s="12"/>
      <c r="D37" s="13"/>
      <c r="E37" s="1"/>
      <c r="F37" s="46"/>
      <c r="G37" s="13"/>
      <c r="H37" s="13"/>
      <c r="I37" s="13"/>
      <c r="J37" s="1"/>
      <c r="K37" s="18"/>
      <c r="L37" s="14"/>
      <c r="M37" s="17"/>
    </row>
    <row r="38" spans="1:13" s="19" customFormat="1" ht="12.75" customHeight="1">
      <c r="A38" s="206" t="s">
        <v>33</v>
      </c>
      <c r="B38" s="207"/>
      <c r="C38" s="207"/>
      <c r="D38" s="207"/>
      <c r="E38" s="188"/>
      <c r="F38" s="188"/>
      <c r="G38" s="188"/>
      <c r="H38" s="188"/>
      <c r="I38" s="188"/>
      <c r="J38" s="188"/>
      <c r="K38" s="189"/>
      <c r="L38" s="190">
        <f>SUM(L7:L34)</f>
        <v>10257500</v>
      </c>
      <c r="M38" s="62"/>
    </row>
    <row r="39" spans="2:13" s="21" customFormat="1" ht="12.75" customHeight="1">
      <c r="B39" s="23"/>
      <c r="C39" s="23"/>
      <c r="D39" s="22"/>
      <c r="E39" s="45"/>
      <c r="F39" s="45"/>
      <c r="G39" s="22"/>
      <c r="H39" s="22"/>
      <c r="I39" s="22"/>
      <c r="J39" s="45"/>
      <c r="K39" s="131"/>
      <c r="L39" s="131"/>
      <c r="M39" s="30"/>
    </row>
    <row r="40" spans="2:12" ht="9" customHeight="1">
      <c r="B40" s="20"/>
      <c r="L40" s="262"/>
    </row>
    <row r="41" spans="1:12" ht="6" customHeight="1">
      <c r="A41" s="134"/>
      <c r="B41" s="134"/>
      <c r="C41" s="134"/>
      <c r="D41" s="154"/>
      <c r="E41" s="160"/>
      <c r="F41" s="160"/>
      <c r="G41" s="154"/>
      <c r="H41" s="154"/>
      <c r="I41" s="154"/>
      <c r="J41" s="160"/>
      <c r="L41" s="263"/>
    </row>
    <row r="42" spans="1:13" ht="12.75" customHeight="1">
      <c r="A42" s="132" t="s">
        <v>47</v>
      </c>
      <c r="B42" s="132"/>
      <c r="C42" s="132"/>
      <c r="D42" s="133"/>
      <c r="E42" s="133"/>
      <c r="F42" s="133"/>
      <c r="G42" s="133"/>
      <c r="H42" s="133"/>
      <c r="I42" s="133"/>
      <c r="J42" s="133"/>
      <c r="K42" s="132"/>
      <c r="L42" s="264"/>
      <c r="M42" s="261"/>
    </row>
    <row r="43" spans="1:12" ht="6.75" customHeight="1">
      <c r="A43" s="134"/>
      <c r="B43" s="134"/>
      <c r="C43" s="134"/>
      <c r="D43" s="134"/>
      <c r="E43" s="135"/>
      <c r="F43" s="135"/>
      <c r="G43" s="134"/>
      <c r="H43" s="134"/>
      <c r="I43" s="134"/>
      <c r="J43" s="135"/>
      <c r="L43" s="263"/>
    </row>
    <row r="44" spans="1:13" ht="12.75" customHeight="1">
      <c r="A44" s="136" t="s">
        <v>54</v>
      </c>
      <c r="B44" s="137"/>
      <c r="C44" s="137"/>
      <c r="D44" s="137"/>
      <c r="E44" s="137"/>
      <c r="F44" s="137"/>
      <c r="G44" s="137"/>
      <c r="H44" s="137"/>
      <c r="I44" s="137"/>
      <c r="J44" s="137"/>
      <c r="K44" s="55"/>
      <c r="L44" s="263"/>
      <c r="M44" s="17"/>
    </row>
    <row r="45" spans="1:13" ht="12.75" customHeight="1">
      <c r="A45" s="25"/>
      <c r="B45" s="25"/>
      <c r="C45" s="25"/>
      <c r="D45" s="1"/>
      <c r="E45" s="1"/>
      <c r="F45" s="1"/>
      <c r="G45" s="138" t="s">
        <v>5</v>
      </c>
      <c r="H45" s="138"/>
      <c r="I45" s="139" t="s">
        <v>4</v>
      </c>
      <c r="L45" s="265"/>
      <c r="M45" s="56"/>
    </row>
    <row r="46" spans="2:13" ht="12.75" customHeight="1">
      <c r="B46" s="26" t="s">
        <v>40</v>
      </c>
      <c r="C46" s="58"/>
      <c r="D46" s="50"/>
      <c r="E46" s="50"/>
      <c r="F46" s="50"/>
      <c r="G46" s="118">
        <v>22</v>
      </c>
      <c r="H46" s="118"/>
      <c r="I46" s="140" t="s">
        <v>50</v>
      </c>
      <c r="K46" s="18"/>
      <c r="L46" s="265"/>
      <c r="M46" s="56"/>
    </row>
    <row r="47" spans="2:13" ht="12.75" customHeight="1">
      <c r="B47" s="27" t="s">
        <v>41</v>
      </c>
      <c r="C47" s="59"/>
      <c r="D47" s="51"/>
      <c r="E47" s="51"/>
      <c r="F47" s="51"/>
      <c r="G47" s="119">
        <v>2</v>
      </c>
      <c r="H47" s="119"/>
      <c r="I47" s="141" t="s">
        <v>6</v>
      </c>
      <c r="K47" s="18"/>
      <c r="L47" s="265"/>
      <c r="M47" s="56"/>
    </row>
    <row r="48" spans="2:13" ht="12.75" customHeight="1">
      <c r="B48" s="27" t="s">
        <v>42</v>
      </c>
      <c r="C48" s="59"/>
      <c r="D48" s="51"/>
      <c r="E48" s="51"/>
      <c r="F48" s="51"/>
      <c r="G48" s="119">
        <v>1</v>
      </c>
      <c r="H48" s="119"/>
      <c r="I48" s="141" t="s">
        <v>6</v>
      </c>
      <c r="K48" s="18"/>
      <c r="L48" s="265"/>
      <c r="M48" s="56"/>
    </row>
    <row r="49" spans="2:13" ht="12.75" customHeight="1">
      <c r="B49" s="27" t="s">
        <v>43</v>
      </c>
      <c r="C49" s="51"/>
      <c r="D49" s="51"/>
      <c r="E49" s="51"/>
      <c r="F49" s="51"/>
      <c r="G49" s="119">
        <v>2</v>
      </c>
      <c r="H49" s="119"/>
      <c r="I49" s="141" t="s">
        <v>6</v>
      </c>
      <c r="K49" s="18"/>
      <c r="L49" s="265"/>
      <c r="M49" s="56"/>
    </row>
    <row r="50" spans="1:13" ht="4.5" customHeight="1">
      <c r="A50" s="41"/>
      <c r="B50" s="41"/>
      <c r="C50" s="41"/>
      <c r="D50" s="1"/>
      <c r="E50" s="1"/>
      <c r="F50" s="1"/>
      <c r="G50" s="142"/>
      <c r="H50" s="142"/>
      <c r="I50" s="142"/>
      <c r="K50" s="55"/>
      <c r="L50" s="265"/>
      <c r="M50" s="56"/>
    </row>
    <row r="51" spans="2:13" ht="12.75" customHeight="1">
      <c r="B51" s="25" t="s">
        <v>15</v>
      </c>
      <c r="C51" s="1"/>
      <c r="D51" s="143"/>
      <c r="E51" s="144"/>
      <c r="F51" s="144"/>
      <c r="G51" s="120">
        <v>0</v>
      </c>
      <c r="H51" s="120"/>
      <c r="I51" s="144"/>
      <c r="L51" s="265"/>
      <c r="M51" s="1"/>
    </row>
    <row r="52" spans="1:13" ht="4.5" customHeight="1">
      <c r="A52" s="41"/>
      <c r="B52" s="41"/>
      <c r="C52" s="1"/>
      <c r="D52" s="144"/>
      <c r="E52" s="144"/>
      <c r="F52" s="144"/>
      <c r="G52" s="144"/>
      <c r="H52" s="144"/>
      <c r="I52" s="144"/>
      <c r="K52" s="52"/>
      <c r="L52" s="265"/>
      <c r="M52" s="1"/>
    </row>
    <row r="53" spans="2:13" ht="12.75" customHeight="1">
      <c r="B53" s="25" t="s">
        <v>39</v>
      </c>
      <c r="C53" s="1"/>
      <c r="D53" s="143"/>
      <c r="E53" s="144"/>
      <c r="F53" s="144"/>
      <c r="G53" s="145">
        <f>SUM(G46:G51)</f>
        <v>27</v>
      </c>
      <c r="H53" s="145"/>
      <c r="I53" s="144"/>
      <c r="L53" s="265"/>
      <c r="M53" s="1"/>
    </row>
    <row r="54" spans="2:13" ht="12.75" customHeight="1">
      <c r="B54" s="41"/>
      <c r="C54" s="1"/>
      <c r="D54" s="144"/>
      <c r="E54" s="144"/>
      <c r="F54" s="144"/>
      <c r="G54" s="144"/>
      <c r="H54" s="144"/>
      <c r="I54" s="144"/>
      <c r="J54" s="144"/>
      <c r="K54" s="52"/>
      <c r="L54" s="265"/>
      <c r="M54" s="1"/>
    </row>
    <row r="55" spans="1:13" ht="12.75" customHeight="1">
      <c r="A55" s="136" t="s">
        <v>16</v>
      </c>
      <c r="B55" s="136"/>
      <c r="C55" s="137"/>
      <c r="D55" s="137"/>
      <c r="E55" s="137"/>
      <c r="F55" s="137"/>
      <c r="G55" s="137"/>
      <c r="H55" s="137"/>
      <c r="I55" s="137"/>
      <c r="J55" s="137"/>
      <c r="K55" s="260"/>
      <c r="L55" s="1"/>
      <c r="M55" s="17"/>
    </row>
    <row r="56" spans="1:13" ht="4.5" customHeight="1">
      <c r="A56" s="146"/>
      <c r="B56" s="146"/>
      <c r="C56" s="146"/>
      <c r="D56" s="146"/>
      <c r="L56" s="1"/>
      <c r="M56" s="17"/>
    </row>
    <row r="57" spans="1:13" ht="12.75" customHeight="1">
      <c r="A57" s="147" t="s">
        <v>11</v>
      </c>
      <c r="B57" s="147"/>
      <c r="C57" s="1"/>
      <c r="G57" s="187">
        <f>L38</f>
        <v>10257500</v>
      </c>
      <c r="H57" s="187"/>
      <c r="I57" s="43"/>
      <c r="L57" s="1"/>
      <c r="M57" s="17"/>
    </row>
    <row r="58" spans="1:13" ht="7.5" customHeight="1">
      <c r="A58" s="28"/>
      <c r="B58" s="28"/>
      <c r="C58" s="28"/>
      <c r="D58" s="28"/>
      <c r="E58" s="24"/>
      <c r="F58" s="24"/>
      <c r="G58" s="143"/>
      <c r="H58" s="143"/>
      <c r="I58" s="43"/>
      <c r="L58" s="249"/>
      <c r="M58" s="17"/>
    </row>
    <row r="59" spans="1:13" s="214" customFormat="1" ht="13.5" customHeight="1">
      <c r="A59" s="213" t="s">
        <v>51</v>
      </c>
      <c r="B59" s="213"/>
      <c r="C59" s="213"/>
      <c r="G59" s="219">
        <f>0.0425*G53+0.83</f>
        <v>1.98</v>
      </c>
      <c r="H59" s="219"/>
      <c r="I59" s="220"/>
      <c r="K59" s="8"/>
      <c r="L59" s="266"/>
      <c r="M59" s="17"/>
    </row>
    <row r="60" spans="1:13" ht="4.5" customHeight="1">
      <c r="A60" s="28"/>
      <c r="B60" s="28"/>
      <c r="C60" s="28"/>
      <c r="D60" s="1"/>
      <c r="E60" s="1"/>
      <c r="F60" s="1"/>
      <c r="G60" s="39"/>
      <c r="H60" s="39"/>
      <c r="I60" s="121"/>
      <c r="L60" s="249"/>
      <c r="M60" s="17"/>
    </row>
    <row r="61" spans="1:13" s="214" customFormat="1" ht="13.5" customHeight="1">
      <c r="A61" s="213" t="s">
        <v>52</v>
      </c>
      <c r="B61" s="213"/>
      <c r="C61" s="213"/>
      <c r="G61" s="225">
        <f>ROUND(37.056*G57^(-0.1495)*G59/100,6)</f>
        <v>0.065671</v>
      </c>
      <c r="H61" s="248"/>
      <c r="I61" s="218"/>
      <c r="K61" s="8"/>
      <c r="L61" s="266"/>
      <c r="M61" s="17"/>
    </row>
    <row r="62" spans="1:13" ht="4.5" customHeight="1">
      <c r="A62" s="28"/>
      <c r="B62" s="28"/>
      <c r="C62" s="28"/>
      <c r="D62" s="1"/>
      <c r="E62" s="1"/>
      <c r="F62" s="1"/>
      <c r="G62" s="39"/>
      <c r="H62" s="39"/>
      <c r="I62" s="121"/>
      <c r="L62" s="249"/>
      <c r="M62" s="17"/>
    </row>
    <row r="63" spans="1:18" ht="12.75" customHeight="1">
      <c r="A63" s="251" t="s">
        <v>69</v>
      </c>
      <c r="B63" s="28"/>
      <c r="C63" s="28"/>
      <c r="D63" s="1"/>
      <c r="E63" s="1"/>
      <c r="F63" s="1"/>
      <c r="G63" s="252">
        <v>0</v>
      </c>
      <c r="H63" s="252"/>
      <c r="I63" s="148"/>
      <c r="J63" s="148"/>
      <c r="K63" s="148"/>
      <c r="L63" s="266"/>
      <c r="M63" s="148"/>
      <c r="N63" s="18"/>
      <c r="O63" s="249"/>
      <c r="P63" s="17"/>
      <c r="Q63" s="250"/>
      <c r="R63" s="250"/>
    </row>
    <row r="64" spans="1:13" ht="7.5" customHeight="1">
      <c r="A64" s="28"/>
      <c r="B64" s="28"/>
      <c r="C64" s="28"/>
      <c r="D64" s="1"/>
      <c r="E64" s="1"/>
      <c r="F64" s="1"/>
      <c r="G64" s="148"/>
      <c r="H64" s="148"/>
      <c r="I64" s="148"/>
      <c r="J64" s="122"/>
      <c r="L64" s="249"/>
      <c r="M64" s="17"/>
    </row>
    <row r="65" spans="1:13" ht="15" customHeight="1">
      <c r="A65" s="29" t="s">
        <v>74</v>
      </c>
      <c r="B65" s="26"/>
      <c r="C65" s="26"/>
      <c r="D65" s="149"/>
      <c r="E65" s="150"/>
      <c r="F65" s="150"/>
      <c r="G65" s="151"/>
      <c r="H65" s="151"/>
      <c r="I65" s="267">
        <f>ROUND((G57*G61)*(1+G63),2)</f>
        <v>673620</v>
      </c>
      <c r="J65" s="123"/>
      <c r="K65" s="63"/>
      <c r="L65" s="14"/>
      <c r="M65" s="17"/>
    </row>
    <row r="66" spans="1:13" ht="11.25" customHeight="1">
      <c r="A66" s="278"/>
      <c r="B66" s="25"/>
      <c r="C66" s="25"/>
      <c r="D66" s="279"/>
      <c r="E66" s="152"/>
      <c r="F66" s="152"/>
      <c r="G66" s="153"/>
      <c r="H66" s="153"/>
      <c r="I66" s="214"/>
      <c r="J66" s="214"/>
      <c r="K66" s="18"/>
      <c r="L66" s="14"/>
      <c r="M66" s="17"/>
    </row>
    <row r="67" spans="1:13" ht="12.75" customHeight="1">
      <c r="A67" s="40"/>
      <c r="B67" s="41"/>
      <c r="C67" s="41"/>
      <c r="D67" s="152"/>
      <c r="E67" s="277" t="s">
        <v>75</v>
      </c>
      <c r="F67" s="275"/>
      <c r="G67" s="276" t="s">
        <v>5</v>
      </c>
      <c r="H67" s="153"/>
      <c r="I67" s="153"/>
      <c r="J67" s="153"/>
      <c r="K67" s="55"/>
      <c r="L67" s="42"/>
      <c r="M67" s="17"/>
    </row>
    <row r="68" spans="1:12" ht="12.75" customHeight="1">
      <c r="A68" s="154" t="s">
        <v>57</v>
      </c>
      <c r="B68" s="154"/>
      <c r="C68" s="155"/>
      <c r="D68" s="1"/>
      <c r="E68" s="273">
        <v>0.02</v>
      </c>
      <c r="F68" s="156"/>
      <c r="G68" s="169">
        <v>0.02</v>
      </c>
      <c r="H68" s="253"/>
      <c r="I68" s="268">
        <f>$I$65*G68</f>
        <v>13472</v>
      </c>
      <c r="K68" s="52"/>
      <c r="L68" s="130"/>
    </row>
    <row r="69" spans="1:12" ht="12.75" customHeight="1">
      <c r="A69" s="154" t="s">
        <v>34</v>
      </c>
      <c r="B69" s="154"/>
      <c r="C69" s="155"/>
      <c r="D69" s="1"/>
      <c r="E69" s="273">
        <v>0.1</v>
      </c>
      <c r="F69" s="156"/>
      <c r="G69" s="170">
        <v>0.1</v>
      </c>
      <c r="H69" s="253"/>
      <c r="I69" s="268">
        <f aca="true" t="shared" si="1" ref="I69:I77">$I$65*G69</f>
        <v>67362</v>
      </c>
      <c r="K69" s="52"/>
      <c r="L69" s="130"/>
    </row>
    <row r="70" spans="1:12" ht="12.75" customHeight="1">
      <c r="A70" s="154" t="s">
        <v>35</v>
      </c>
      <c r="B70" s="154"/>
      <c r="C70" s="155"/>
      <c r="D70" s="1"/>
      <c r="E70" s="273">
        <v>0.15</v>
      </c>
      <c r="F70" s="156"/>
      <c r="G70" s="170">
        <v>0.15</v>
      </c>
      <c r="H70" s="253"/>
      <c r="I70" s="268">
        <f t="shared" si="1"/>
        <v>101043</v>
      </c>
      <c r="K70" s="52"/>
      <c r="L70" s="130"/>
    </row>
    <row r="71" spans="1:12" ht="12.75" customHeight="1">
      <c r="A71" s="154" t="s">
        <v>36</v>
      </c>
      <c r="B71" s="154"/>
      <c r="C71" s="155"/>
      <c r="D71" s="1"/>
      <c r="E71" s="273">
        <v>0.25</v>
      </c>
      <c r="F71" s="156"/>
      <c r="G71" s="170">
        <v>0.25</v>
      </c>
      <c r="H71" s="253"/>
      <c r="I71" s="268">
        <f t="shared" si="1"/>
        <v>168405</v>
      </c>
      <c r="K71" s="52"/>
      <c r="L71" s="130"/>
    </row>
    <row r="72" spans="1:12" ht="12.75" customHeight="1">
      <c r="A72" s="154" t="s">
        <v>58</v>
      </c>
      <c r="B72" s="154"/>
      <c r="C72" s="155"/>
      <c r="D72" s="1"/>
      <c r="E72" s="273">
        <v>0.32</v>
      </c>
      <c r="F72" s="156"/>
      <c r="G72" s="170">
        <v>0.32</v>
      </c>
      <c r="H72" s="253"/>
      <c r="I72" s="268">
        <f t="shared" si="1"/>
        <v>215558</v>
      </c>
      <c r="K72" s="52"/>
      <c r="L72" s="130"/>
    </row>
    <row r="73" spans="1:12" ht="12.75" customHeight="1">
      <c r="A73" s="154" t="s">
        <v>59</v>
      </c>
      <c r="B73" s="154"/>
      <c r="C73" s="155"/>
      <c r="D73" s="1"/>
      <c r="E73" s="273">
        <v>0.02</v>
      </c>
      <c r="F73" s="156"/>
      <c r="G73" s="170">
        <v>0.02</v>
      </c>
      <c r="H73" s="253"/>
      <c r="I73" s="268">
        <f t="shared" si="1"/>
        <v>13472</v>
      </c>
      <c r="K73" s="52"/>
      <c r="L73" s="130"/>
    </row>
    <row r="74" spans="1:12" ht="12.75" customHeight="1">
      <c r="A74" s="154" t="s">
        <v>37</v>
      </c>
      <c r="B74" s="154"/>
      <c r="C74" s="155"/>
      <c r="D74" s="1"/>
      <c r="E74" s="273">
        <v>0</v>
      </c>
      <c r="F74" s="156"/>
      <c r="G74" s="170">
        <v>0</v>
      </c>
      <c r="H74" s="253"/>
      <c r="I74" s="268">
        <f t="shared" si="1"/>
        <v>0</v>
      </c>
      <c r="K74" s="52"/>
      <c r="L74" s="130"/>
    </row>
    <row r="75" spans="1:12" ht="12.75" customHeight="1">
      <c r="A75" s="154" t="s">
        <v>62</v>
      </c>
      <c r="B75" s="154"/>
      <c r="C75" s="155"/>
      <c r="D75" s="1"/>
      <c r="E75" s="273">
        <v>0.05</v>
      </c>
      <c r="F75" s="156"/>
      <c r="G75" s="170">
        <v>0.05</v>
      </c>
      <c r="H75" s="253"/>
      <c r="I75" s="268">
        <f t="shared" si="1"/>
        <v>33681</v>
      </c>
      <c r="K75" s="52"/>
      <c r="L75" s="130"/>
    </row>
    <row r="76" spans="1:12" ht="12.75" customHeight="1">
      <c r="A76" s="134" t="s">
        <v>60</v>
      </c>
      <c r="B76" s="134"/>
      <c r="C76" s="155"/>
      <c r="D76" s="1"/>
      <c r="E76" s="273">
        <v>0.09</v>
      </c>
      <c r="F76" s="156"/>
      <c r="G76" s="170">
        <v>0.09</v>
      </c>
      <c r="H76" s="253"/>
      <c r="I76" s="268">
        <f t="shared" si="1"/>
        <v>60626</v>
      </c>
      <c r="K76" s="52"/>
      <c r="L76" s="130"/>
    </row>
    <row r="77" spans="1:12" ht="12.75" customHeight="1">
      <c r="A77" s="157" t="s">
        <v>61</v>
      </c>
      <c r="B77" s="157"/>
      <c r="C77" s="158"/>
      <c r="D77" s="50"/>
      <c r="E77" s="274">
        <v>0</v>
      </c>
      <c r="F77" s="159"/>
      <c r="G77" s="171">
        <v>0</v>
      </c>
      <c r="H77" s="254"/>
      <c r="I77" s="163">
        <f t="shared" si="1"/>
        <v>0</v>
      </c>
      <c r="K77" s="55"/>
      <c r="L77" s="130"/>
    </row>
    <row r="78" spans="1:13" s="214" customFormat="1" ht="13.5" customHeight="1">
      <c r="A78" s="211" t="s">
        <v>38</v>
      </c>
      <c r="B78" s="212"/>
      <c r="C78" s="213"/>
      <c r="E78" s="215"/>
      <c r="F78" s="215"/>
      <c r="G78" s="216">
        <f>SUM(G68:G77)</f>
        <v>1</v>
      </c>
      <c r="H78" s="215"/>
      <c r="I78" s="217">
        <f>SUM(I68:I77)</f>
        <v>673619</v>
      </c>
      <c r="K78" s="8"/>
      <c r="L78" s="116">
        <f>I78</f>
        <v>673619</v>
      </c>
      <c r="M78" s="57"/>
    </row>
    <row r="79" spans="7:12" ht="12.75" customHeight="1">
      <c r="G79" s="172"/>
      <c r="H79" s="172"/>
      <c r="I79" s="43"/>
      <c r="L79" s="130"/>
    </row>
    <row r="80" spans="1:16" ht="12.75" customHeight="1">
      <c r="A80" s="47" t="s">
        <v>67</v>
      </c>
      <c r="G80" s="208">
        <v>0</v>
      </c>
      <c r="H80" s="255"/>
      <c r="I80" s="209">
        <v>0</v>
      </c>
      <c r="L80" s="116">
        <f>G80*I80</f>
        <v>0</v>
      </c>
      <c r="N80" s="210"/>
      <c r="O80" s="210"/>
      <c r="P80" s="210"/>
    </row>
    <row r="81" spans="7:12" ht="12.75" customHeight="1">
      <c r="G81" s="172"/>
      <c r="H81" s="172"/>
      <c r="I81" s="172"/>
      <c r="L81" s="130"/>
    </row>
    <row r="82" spans="1:13" s="32" customFormat="1" ht="12.75">
      <c r="A82" s="111" t="s">
        <v>48</v>
      </c>
      <c r="B82" s="112"/>
      <c r="C82" s="113"/>
      <c r="D82" s="113"/>
      <c r="E82" s="114"/>
      <c r="F82" s="115"/>
      <c r="G82" s="173"/>
      <c r="H82" s="173"/>
      <c r="I82" s="173"/>
      <c r="J82" s="114"/>
      <c r="K82" s="114"/>
      <c r="L82" s="116">
        <f>L78+L80</f>
        <v>673619</v>
      </c>
      <c r="M82" s="36"/>
    </row>
    <row r="83" spans="2:13" s="32" customFormat="1" ht="4.5" customHeight="1">
      <c r="B83" s="33"/>
      <c r="C83" s="34"/>
      <c r="D83" s="34"/>
      <c r="E83" s="64"/>
      <c r="F83" s="65"/>
      <c r="G83" s="174"/>
      <c r="H83" s="174"/>
      <c r="I83" s="174"/>
      <c r="J83" s="82"/>
      <c r="L83" s="105"/>
      <c r="M83" s="36"/>
    </row>
    <row r="84" spans="1:13" s="32" customFormat="1" ht="12.75">
      <c r="A84" s="67" t="s">
        <v>13</v>
      </c>
      <c r="B84" s="33"/>
      <c r="C84" s="34"/>
      <c r="D84" s="34"/>
      <c r="E84" s="75"/>
      <c r="F84" s="75"/>
      <c r="G84" s="175">
        <v>0.04</v>
      </c>
      <c r="H84" s="175"/>
      <c r="I84" s="256"/>
      <c r="J84" s="83"/>
      <c r="K84" s="37"/>
      <c r="L84" s="106">
        <f>ROUND(L82*G84,2)</f>
        <v>26945</v>
      </c>
      <c r="M84" s="36"/>
    </row>
    <row r="85" spans="1:13" s="32" customFormat="1" ht="3" customHeight="1">
      <c r="A85" s="68"/>
      <c r="B85" s="69"/>
      <c r="C85" s="70"/>
      <c r="D85" s="70"/>
      <c r="E85" s="76"/>
      <c r="F85" s="76"/>
      <c r="G85" s="176"/>
      <c r="H85" s="176"/>
      <c r="I85" s="176"/>
      <c r="J85" s="84"/>
      <c r="K85" s="68"/>
      <c r="L85" s="107"/>
      <c r="M85" s="36"/>
    </row>
    <row r="86" spans="2:13" s="32" customFormat="1" ht="3" customHeight="1">
      <c r="B86" s="33"/>
      <c r="C86" s="34"/>
      <c r="D86" s="34"/>
      <c r="E86" s="78"/>
      <c r="F86" s="78"/>
      <c r="G86" s="177"/>
      <c r="H86" s="177"/>
      <c r="I86" s="177"/>
      <c r="J86" s="85"/>
      <c r="K86" s="79"/>
      <c r="L86" s="105"/>
      <c r="M86" s="36"/>
    </row>
    <row r="87" spans="1:13" s="32" customFormat="1" ht="12.75">
      <c r="A87" s="72" t="s">
        <v>56</v>
      </c>
      <c r="B87" s="73"/>
      <c r="C87" s="74"/>
      <c r="D87" s="74"/>
      <c r="E87" s="35"/>
      <c r="F87" s="35"/>
      <c r="G87" s="178"/>
      <c r="H87" s="178"/>
      <c r="I87" s="178"/>
      <c r="J87" s="83"/>
      <c r="K87" s="37"/>
      <c r="L87" s="108">
        <f>L82+L84</f>
        <v>700564</v>
      </c>
      <c r="M87" s="36"/>
    </row>
    <row r="88" spans="1:13" s="32" customFormat="1" ht="12.75">
      <c r="A88" s="32" t="s">
        <v>14</v>
      </c>
      <c r="B88" s="33"/>
      <c r="D88" s="34"/>
      <c r="E88" s="71"/>
      <c r="F88" s="71"/>
      <c r="G88" s="38">
        <v>0.2</v>
      </c>
      <c r="H88" s="38"/>
      <c r="I88" s="38"/>
      <c r="J88" s="38"/>
      <c r="L88" s="109">
        <f>ROUND(L87*G88,2)</f>
        <v>140113</v>
      </c>
      <c r="M88" s="36"/>
    </row>
    <row r="89" spans="1:13" s="32" customFormat="1" ht="3" customHeight="1">
      <c r="A89" s="37"/>
      <c r="B89" s="179"/>
      <c r="C89" s="77"/>
      <c r="D89" s="77"/>
      <c r="E89" s="71"/>
      <c r="F89" s="71"/>
      <c r="G89" s="66"/>
      <c r="H89" s="66"/>
      <c r="I89" s="66"/>
      <c r="J89" s="82"/>
      <c r="L89" s="110"/>
      <c r="M89" s="36"/>
    </row>
    <row r="90" spans="1:13" s="37" customFormat="1" ht="12.75">
      <c r="A90" s="180" t="s">
        <v>49</v>
      </c>
      <c r="B90" s="181"/>
      <c r="C90" s="182"/>
      <c r="D90" s="182"/>
      <c r="E90" s="183"/>
      <c r="F90" s="184"/>
      <c r="G90" s="185"/>
      <c r="H90" s="185"/>
      <c r="I90" s="185"/>
      <c r="J90" s="185"/>
      <c r="K90" s="183"/>
      <c r="L90" s="186">
        <f>SUM(L86:L88)</f>
        <v>840677</v>
      </c>
      <c r="M90" s="36"/>
    </row>
    <row r="91" ht="4.5" customHeight="1"/>
    <row r="92" spans="1:9" ht="12.75">
      <c r="A92" s="191" t="s">
        <v>63</v>
      </c>
      <c r="B92" s="192"/>
      <c r="C92" s="192"/>
      <c r="D92" s="193"/>
      <c r="E92" s="194"/>
      <c r="F92" s="194"/>
      <c r="G92" s="269">
        <f>L87/G36</f>
        <v>0.023668</v>
      </c>
      <c r="H92" s="195"/>
      <c r="I92" s="195"/>
    </row>
  </sheetData>
  <sheetProtection password="D2DC" sheet="1"/>
  <mergeCells count="21">
    <mergeCell ref="K2:L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34:B34"/>
    <mergeCell ref="A21:B21"/>
    <mergeCell ref="A23:B23"/>
    <mergeCell ref="A24:B24"/>
    <mergeCell ref="A26:B26"/>
    <mergeCell ref="A28:B28"/>
    <mergeCell ref="A30:B30"/>
    <mergeCell ref="A25:B25"/>
  </mergeCells>
  <printOptions/>
  <pageMargins left="0.7874015748031497" right="0.3937007874015748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&amp;L&amp;"Arial,Fett"&amp;K01+039Angebot Tragwerksplanung - Umbau nach AR&amp;"Arial,Standard"
nach VM.TW.2014&amp;R&amp;"Arial,Standard"&amp;K01+039Version 5
Stand: 05.02.2021</oddHeader>
    <oddFooter>&amp;L&amp;"-,Fett"LM.VM.2014 &amp;"-,Standard" |  Tragwerksplanung  |  Angebotsformular&amp;R&amp;P/&amp;N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Kienbeck Kerstin</cp:lastModifiedBy>
  <cp:lastPrinted>2020-01-30T14:00:40Z</cp:lastPrinted>
  <dcterms:created xsi:type="dcterms:W3CDTF">2009-05-04T08:45:42Z</dcterms:created>
  <dcterms:modified xsi:type="dcterms:W3CDTF">2021-02-05T13:09:33Z</dcterms:modified>
  <cp:category/>
  <cp:version/>
  <cp:contentType/>
  <cp:contentStatus/>
</cp:coreProperties>
</file>