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\Desktop\"/>
    </mc:Choice>
  </mc:AlternateContent>
  <xr:revisionPtr revIDLastSave="0" documentId="8_{FD38C224-BABC-4ECF-868A-7E722992EE95}" xr6:coauthVersionLast="47" xr6:coauthVersionMax="47" xr10:uidLastSave="{00000000-0000-0000-0000-000000000000}"/>
  <bookViews>
    <workbookView xWindow="32190" yWindow="2805" windowWidth="21600" windowHeight="14220" tabRatio="734" activeTab="4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6" l="1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l="1"/>
  <c r="K35" i="16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K25" i="15"/>
  <c r="I25" i="15"/>
  <c r="F16" i="15"/>
  <c r="F18" i="15" s="1"/>
  <c r="K8" i="15"/>
  <c r="I8" i="15"/>
  <c r="I16" i="15" s="1"/>
  <c r="K27" i="15" l="1"/>
  <c r="K31" i="15" s="1"/>
  <c r="K34" i="15" s="1"/>
  <c r="I27" i="15"/>
  <c r="I31" i="15" s="1"/>
  <c r="I34" i="15" s="1"/>
  <c r="I35" i="15" s="1"/>
  <c r="I43" i="15"/>
  <c r="I40" i="15"/>
  <c r="E78" i="15"/>
  <c r="F78" i="15"/>
  <c r="I76" i="16"/>
  <c r="I78" i="16"/>
  <c r="I80" i="16" s="1"/>
  <c r="K78" i="16"/>
  <c r="K80" i="16" s="1"/>
  <c r="K76" i="16"/>
  <c r="K69" i="16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K35" i="15" l="1"/>
  <c r="I84" i="16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K34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35" i="14" l="1"/>
  <c r="K22" i="14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I25" i="13"/>
  <c r="F16" i="13"/>
  <c r="F18" i="13" s="1"/>
  <c r="K8" i="13"/>
  <c r="I8" i="13"/>
  <c r="I16" i="13" s="1"/>
  <c r="I27" i="13" l="1"/>
  <c r="I31" i="13" s="1"/>
  <c r="I34" i="13" s="1"/>
  <c r="I35" i="13" s="1"/>
  <c r="K27" i="13"/>
  <c r="K31" i="13" s="1"/>
  <c r="I84" i="14"/>
  <c r="I82" i="14"/>
  <c r="K84" i="14"/>
  <c r="K82" i="14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34" i="13" l="1"/>
  <c r="K35" i="13"/>
  <c r="K22" i="13"/>
  <c r="I44" i="13"/>
  <c r="K44" i="13"/>
  <c r="K47" i="13" l="1"/>
  <c r="F44" i="13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25" i="12"/>
  <c r="I8" i="12"/>
  <c r="I27" i="12" l="1"/>
  <c r="K25" i="12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K31" i="12" s="1"/>
  <c r="F16" i="12"/>
  <c r="F18" i="12" s="1"/>
  <c r="E78" i="12" l="1"/>
  <c r="I31" i="12"/>
  <c r="I34" i="12" s="1"/>
  <c r="F44" i="12" s="1"/>
  <c r="F45" i="12" s="1"/>
  <c r="I44" i="12"/>
  <c r="K35" i="12"/>
  <c r="F78" i="12"/>
  <c r="I18" i="12"/>
  <c r="I20" i="12" s="1"/>
  <c r="K18" i="12"/>
  <c r="K20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69" i="12" l="1"/>
  <c r="K78" i="12"/>
  <c r="K80" i="12" s="1"/>
  <c r="I76" i="12"/>
  <c r="I69" i="12"/>
  <c r="I78" i="12"/>
  <c r="I80" i="12" s="1"/>
  <c r="I84" i="12" l="1"/>
  <c r="I82" i="12"/>
  <c r="K84" i="12"/>
  <c r="K8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sharedStrings.xml><?xml version="1.0" encoding="utf-8"?>
<sst xmlns="http://schemas.openxmlformats.org/spreadsheetml/2006/main" count="871" uniqueCount="151">
  <si>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</si>
  <si>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</si>
  <si>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</si>
  <si>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</si>
  <si>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</si>
  <si>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</si>
  <si>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</si>
  <si>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</si>
  <si>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</si>
  <si>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</si>
  <si>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</si>
  <si>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</si>
  <si>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</si>
  <si>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</si>
  <si>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</si>
  <si>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</si>
  <si>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</si>
  <si>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</si>
  <si>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</si>
  <si>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</si>
  <si>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</si>
  <si>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</si>
  <si>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</si>
  <si>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</si>
  <si>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</si>
  <si>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</si>
  <si>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</si>
  <si>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</si>
  <si>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</si>
  <si>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</si>
  <si>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</si>
  <si>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</si>
  <si>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</si>
  <si>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</si>
  <si>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</si>
  <si>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</si>
  <si>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</si>
  <si>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</si>
  <si>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</si>
  <si>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</si>
  <si>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</si>
  <si>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</si>
  <si>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</si>
  <si>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</si>
  <si>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</si>
  <si>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</si>
  <si>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</si>
  <si>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</si>
  <si>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</si>
  <si>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</si>
  <si>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</si>
  <si>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</si>
  <si>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</si>
  <si>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</si>
  <si>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</si>
  <si>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</si>
  <si>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</si>
  <si>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</si>
  <si>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Notwendiger Umsatz je Mitarbeiter und Monat zuzüglich Mehrwertsteuer</t>
  </si>
  <si>
    <t>Notwendiger Umsatz je Mitarbeiter und Jahr zuzüglich Mehrwertsteuer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</si>
  <si>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</si>
  <si>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</si>
  <si>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</si>
  <si>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</si>
  <si>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</si>
  <si>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</si>
  <si>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</si>
  <si>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</si>
  <si>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</si>
  <si>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</si>
  <si>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</si>
  <si>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</si>
  <si>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</si>
  <si>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</si>
  <si>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</si>
  <si>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</si>
  <si>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</si>
  <si>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</si>
  <si>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</si>
  <si>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</si>
  <si>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</si>
  <si>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</si>
  <si>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</si>
  <si>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</si>
  <si>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</si>
  <si>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</si>
  <si>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</si>
  <si>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</si>
  <si>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</si>
  <si>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</si>
  <si>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</si>
  <si>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</si>
  <si>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</si>
  <si>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</si>
  <si>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</si>
  <si>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</si>
  <si>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</si>
  <si>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</si>
  <si>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</si>
  <si>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</si>
  <si>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</si>
  <si>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</si>
  <si>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</si>
  <si>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</si>
  <si>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</si>
  <si>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</si>
  <si>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</si>
  <si>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</si>
  <si>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</si>
  <si>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</si>
  <si>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</si>
  <si>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</si>
  <si>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</si>
  <si>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</si>
  <si>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</si>
  <si>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</si>
  <si>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</si>
  <si>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</si>
  <si>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>Beispielkalkulation: Verrechnungsstundensatz Leistungskategorie B2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</si>
  <si>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</si>
  <si>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Beispielkalkulation: Verrechnungsstundensatz Leistungskategorie B und B1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</si>
  <si>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</si>
  <si>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</si>
  <si>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</si>
  <si>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Allgemeinen Regelungen: 
Stundensatz 
</t>
    </r>
    <r>
      <rPr>
        <b/>
        <sz val="10"/>
        <color theme="1"/>
        <rFont val="Arial"/>
        <family val="2"/>
      </rPr>
      <t>120 - 200 Euro</t>
    </r>
  </si>
  <si>
    <t xml:space="preserve"> durch den Anwender einzusetzen</t>
  </si>
  <si>
    <r>
      <t xml:space="preserve"> nach  
 Allgemeinen  
 Regelungen: 
 Stundensatz 
 </t>
    </r>
    <r>
      <rPr>
        <b/>
        <sz val="10"/>
        <color theme="1"/>
        <rFont val="Arial"/>
        <family val="2"/>
      </rPr>
      <t>120-200 Euro</t>
    </r>
  </si>
  <si>
    <t>nach Allgemeinen Regelungen: 
Stundensatz 
85 -120  bzw. 
90 - 120 Euro</t>
  </si>
  <si>
    <t>nach Allgemeinen Regelungen: 
Stundensatz 
85 - 100 Euro</t>
  </si>
  <si>
    <r>
      <t xml:space="preserve">nach Allgemeinen Regelungen: 
Stundensatz 
</t>
    </r>
    <r>
      <rPr>
        <b/>
        <sz val="10"/>
        <color theme="1"/>
        <rFont val="Arial"/>
        <family val="2"/>
      </rPr>
      <t>45 - 70 Euro</t>
    </r>
  </si>
  <si>
    <t>19 b)</t>
  </si>
  <si>
    <t>19 a)</t>
  </si>
  <si>
    <t>Pflegeurlaub</t>
  </si>
  <si>
    <t>abzüglich Krankenstandstage*</t>
  </si>
  <si>
    <t>* Werte 2016 lt. Statistik Austria - Pro Erwerbstätigen entfallende Tage</t>
  </si>
  <si>
    <t>abzüglich gesetzliche Feiertage (durchschnittlich)</t>
  </si>
  <si>
    <r>
      <t xml:space="preserve">Daten aus Kollektivvertrag 2022: 
</t>
    </r>
    <r>
      <rPr>
        <sz val="10"/>
        <color theme="1"/>
        <rFont val="Arial"/>
        <family val="2"/>
      </rPr>
      <t xml:space="preserve">Beschäftigungsgruppe 6 im Jahr 3 
</t>
    </r>
    <r>
      <rPr>
        <b/>
        <sz val="10"/>
        <color theme="1"/>
        <rFont val="Arial"/>
        <family val="2"/>
      </rPr>
      <t xml:space="preserve">Daten aus Kollektivvertrag 2022: </t>
    </r>
    <r>
      <rPr>
        <sz val="10"/>
        <color theme="1"/>
        <rFont val="Arial"/>
        <family val="2"/>
      </rPr>
      <t xml:space="preserve">
Beschäftigungsgruppe 6 im Jahr 14</t>
    </r>
  </si>
  <si>
    <t>2022: BG 6/3</t>
  </si>
  <si>
    <t>2022: BG 6/14</t>
  </si>
  <si>
    <t>Version 01    11.01.2022</t>
  </si>
  <si>
    <t>auf Basis Kollektivvertrag 01.01.2022</t>
  </si>
  <si>
    <t>Version 01     11.01.2022</t>
  </si>
  <si>
    <r>
      <t xml:space="preserve">Daten aus Kollektivvertrag 2022: 
</t>
    </r>
    <r>
      <rPr>
        <sz val="10"/>
        <color theme="1"/>
        <rFont val="Arial"/>
        <family val="2"/>
      </rPr>
      <t xml:space="preserve">Beschäftigungsgruppe 5 im Jahr 5
</t>
    </r>
    <r>
      <rPr>
        <b/>
        <sz val="10"/>
        <color theme="1"/>
        <rFont val="Arial"/>
        <family val="2"/>
      </rPr>
      <t xml:space="preserve">Daten aus Kollektivvertrag 2022: </t>
    </r>
    <r>
      <rPr>
        <sz val="10"/>
        <color theme="1"/>
        <rFont val="Arial"/>
        <family val="2"/>
      </rPr>
      <t xml:space="preserve">
Beschäftigungsgruppe 5 im Jahr 14</t>
    </r>
  </si>
  <si>
    <t>2022: BG 5/5</t>
  </si>
  <si>
    <t>2022: BG 5/14</t>
  </si>
  <si>
    <r>
      <t xml:space="preserve">Daten aus Kollektivvertrag 2022: 
</t>
    </r>
    <r>
      <rPr>
        <sz val="10"/>
        <color theme="1"/>
        <rFont val="Arial"/>
        <family val="2"/>
      </rPr>
      <t xml:space="preserve">Beschäftigungsgruppe 4 im Jahr 3
</t>
    </r>
    <r>
      <rPr>
        <b/>
        <sz val="10"/>
        <color theme="1"/>
        <rFont val="Arial"/>
        <family val="2"/>
      </rPr>
      <t xml:space="preserve">Daten aus Kollektivvertrag 2022: </t>
    </r>
    <r>
      <rPr>
        <sz val="10"/>
        <color theme="1"/>
        <rFont val="Arial"/>
        <family val="2"/>
      </rPr>
      <t xml:space="preserve">
Beschäftigungsgruppe 4 im Jahr 14</t>
    </r>
  </si>
  <si>
    <t>2022: BG 4/3</t>
  </si>
  <si>
    <t>2022: BG 4/14</t>
  </si>
  <si>
    <r>
      <t xml:space="preserve">Daten aus Kollektivvertrag 2022: 
</t>
    </r>
    <r>
      <rPr>
        <sz val="10"/>
        <color theme="1"/>
        <rFont val="Arial"/>
        <family val="2"/>
      </rPr>
      <t xml:space="preserve">Beschäftigungsgruppe 3 im Jahr 5
</t>
    </r>
    <r>
      <rPr>
        <b/>
        <sz val="10"/>
        <color theme="1"/>
        <rFont val="Arial"/>
        <family val="2"/>
      </rPr>
      <t xml:space="preserve">Daten aus Kollektivvertrag 2022: </t>
    </r>
    <r>
      <rPr>
        <sz val="10"/>
        <color theme="1"/>
        <rFont val="Arial"/>
        <family val="2"/>
      </rPr>
      <t xml:space="preserve">
Beschäftigungsgruppe 3 im Jahr 14</t>
    </r>
  </si>
  <si>
    <t>2022: BG 3/5</t>
  </si>
  <si>
    <t>2022: BG 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</si>
</sst>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" fillId="0" borderId="46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2" borderId="42" xfId="0" applyNumberFormat="1" applyFont="1" applyFill="1" applyBorder="1" applyAlignment="1">
      <alignment vertical="center"/>
    </xf>
    <xf numFmtId="4" fontId="3" fillId="2" borderId="44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6" xfId="0" applyNumberFormat="1" applyFont="1" applyBorder="1" applyAlignment="1">
      <alignment horizontal="center" vertical="center"/>
    </xf>
    <xf numFmtId="164" fontId="14" fillId="3" borderId="36" xfId="0" applyNumberFormat="1" applyFont="1" applyFill="1" applyBorder="1" applyAlignment="1">
      <alignment horizontal="center" vertical="center"/>
    </xf>
    <xf numFmtId="4" fontId="13" fillId="3" borderId="37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9" fontId="9" fillId="0" borderId="36" xfId="0" applyNumberFormat="1" applyFont="1" applyBorder="1" applyAlignment="1">
      <alignment horizontal="center" vertical="center"/>
    </xf>
    <xf numFmtId="9" fontId="9" fillId="0" borderId="49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vertical="center"/>
    </xf>
    <xf numFmtId="4" fontId="1" fillId="0" borderId="52" xfId="0" applyNumberFormat="1" applyFont="1" applyBorder="1" applyAlignment="1">
      <alignment vertical="center"/>
    </xf>
    <xf numFmtId="4" fontId="1" fillId="0" borderId="54" xfId="0" applyNumberFormat="1" applyFont="1" applyBorder="1" applyAlignment="1">
      <alignment vertical="center"/>
    </xf>
    <xf numFmtId="0" fontId="1" fillId="0" borderId="38" xfId="0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vertical="center"/>
    </xf>
    <xf numFmtId="0" fontId="1" fillId="2" borderId="49" xfId="0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4" fontId="3" fillId="0" borderId="56" xfId="0" applyNumberFormat="1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vertical="center"/>
    </xf>
    <xf numFmtId="4" fontId="1" fillId="0" borderId="58" xfId="0" applyNumberFormat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4" fontId="1" fillId="0" borderId="62" xfId="0" applyNumberFormat="1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4" fontId="1" fillId="0" borderId="60" xfId="0" applyNumberFormat="1" applyFont="1" applyFill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4" fontId="1" fillId="0" borderId="60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5" xfId="0" applyNumberFormat="1" applyFont="1" applyBorder="1" applyAlignment="1">
      <alignment horizontal="center" vertical="center"/>
    </xf>
    <xf numFmtId="9" fontId="1" fillId="0" borderId="5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1" xfId="0" applyNumberFormat="1" applyFont="1" applyBorder="1" applyAlignment="1">
      <alignment horizontal="center" vertical="center"/>
    </xf>
    <xf numFmtId="4" fontId="3" fillId="0" borderId="62" xfId="0" applyNumberFormat="1" applyFont="1" applyBorder="1" applyAlignment="1">
      <alignment vertical="center"/>
    </xf>
    <xf numFmtId="9" fontId="1" fillId="0" borderId="63" xfId="0" applyNumberFormat="1" applyFont="1" applyBorder="1" applyAlignment="1">
      <alignment horizontal="center" vertical="center"/>
    </xf>
    <xf numFmtId="4" fontId="3" fillId="0" borderId="60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1" fillId="0" borderId="70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0" fontId="3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0" fontId="1" fillId="0" borderId="68" xfId="0" applyNumberFormat="1" applyFont="1" applyBorder="1" applyAlignment="1">
      <alignment horizontal="center" vertical="center"/>
    </xf>
    <xf numFmtId="10" fontId="1" fillId="0" borderId="66" xfId="0" applyNumberFormat="1" applyFont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9" fontId="1" fillId="0" borderId="47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5" xfId="0" applyNumberFormat="1" applyFont="1" applyFill="1" applyBorder="1" applyAlignment="1">
      <alignment horizontal="center" vertical="center"/>
    </xf>
    <xf numFmtId="9" fontId="1" fillId="0" borderId="57" xfId="0" applyNumberFormat="1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10" fontId="1" fillId="0" borderId="70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10" fontId="1" fillId="0" borderId="78" xfId="0" applyNumberFormat="1" applyFont="1" applyBorder="1" applyAlignment="1">
      <alignment horizontal="center" vertical="center"/>
    </xf>
    <xf numFmtId="10" fontId="1" fillId="0" borderId="79" xfId="0" applyNumberFormat="1" applyFont="1" applyBorder="1" applyAlignment="1">
      <alignment horizontal="center" vertical="center"/>
    </xf>
    <xf numFmtId="4" fontId="1" fillId="0" borderId="80" xfId="0" applyNumberFormat="1" applyFont="1" applyBorder="1" applyAlignment="1">
      <alignment vertical="center"/>
    </xf>
    <xf numFmtId="10" fontId="1" fillId="0" borderId="81" xfId="0" applyNumberFormat="1" applyFont="1" applyBorder="1" applyAlignment="1">
      <alignment horizontal="center" vertical="center"/>
    </xf>
    <xf numFmtId="4" fontId="1" fillId="0" borderId="82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6" xfId="0" applyFont="1" applyFill="1" applyBorder="1" applyAlignment="1">
      <alignment horizontal="center" vertical="center"/>
    </xf>
    <xf numFmtId="9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9" fontId="1" fillId="4" borderId="66" xfId="0" applyNumberFormat="1" applyFont="1" applyFill="1" applyBorder="1" applyAlignment="1" applyProtection="1">
      <alignment horizontal="center" vertical="center"/>
      <protection locked="0"/>
    </xf>
    <xf numFmtId="9" fontId="1" fillId="4" borderId="68" xfId="0" applyNumberFormat="1" applyFont="1" applyFill="1" applyBorder="1" applyAlignment="1" applyProtection="1">
      <alignment horizontal="center" vertical="center"/>
      <protection locked="0"/>
    </xf>
    <xf numFmtId="9" fontId="1" fillId="4" borderId="7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7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18" fillId="3" borderId="0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3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3" fillId="3" borderId="8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0893" y="144916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view="pageBreakPreview" topLeftCell="A58" zoomScale="85" zoomScaleNormal="70" zoomScaleSheetLayoutView="85" zoomScalePageLayoutView="70" workbookViewId="0">
      <selection activeCell="A87" sqref="A87:XFD8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3" t="s">
        <v>60</v>
      </c>
      <c r="C2" s="14"/>
      <c r="D2" s="15"/>
      <c r="E2" s="15"/>
      <c r="F2" s="15"/>
      <c r="G2" s="34"/>
      <c r="H2" s="34"/>
      <c r="I2" s="15"/>
      <c r="J2" s="34"/>
      <c r="K2" s="16"/>
    </row>
    <row r="3" spans="2:13" ht="87" customHeight="1" x14ac:dyDescent="0.2">
      <c r="B3" s="230" t="s">
        <v>98</v>
      </c>
      <c r="C3" s="231"/>
      <c r="D3" s="231"/>
      <c r="E3" s="72" t="s">
        <v>124</v>
      </c>
      <c r="F3" s="232" t="s">
        <v>136</v>
      </c>
      <c r="G3" s="233"/>
      <c r="H3" s="233"/>
      <c r="I3" s="233"/>
      <c r="J3" s="233"/>
      <c r="K3" s="234"/>
    </row>
    <row r="4" spans="2:13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3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137</v>
      </c>
      <c r="I5" s="239"/>
      <c r="J5" s="236" t="s">
        <v>138</v>
      </c>
      <c r="K5" s="237"/>
    </row>
    <row r="6" spans="2:13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3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199"/>
      <c r="H7" s="89" t="s">
        <v>94</v>
      </c>
      <c r="I7" s="20">
        <v>4213</v>
      </c>
      <c r="J7" s="36" t="s">
        <v>94</v>
      </c>
      <c r="K7" s="150">
        <v>5110</v>
      </c>
      <c r="M7" s="150"/>
    </row>
    <row r="8" spans="2:13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5476.9</v>
      </c>
      <c r="J8" s="174" t="s">
        <v>94</v>
      </c>
      <c r="K8" s="128">
        <f>ROUND(K7*(1+F8),2)</f>
        <v>6643</v>
      </c>
    </row>
    <row r="9" spans="2:13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1264.8699999999999</v>
      </c>
      <c r="J9" s="36" t="s">
        <v>94</v>
      </c>
      <c r="K9" s="150">
        <f>ROUND(K8/F9,2)</f>
        <v>1534.18</v>
      </c>
    </row>
    <row r="10" spans="2:13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31.62</v>
      </c>
      <c r="J10" s="74" t="s">
        <v>94</v>
      </c>
      <c r="K10" s="94">
        <f>ROUND(K9/F10,2)</f>
        <v>38.35</v>
      </c>
    </row>
    <row r="11" spans="2:13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3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1195.6099999999999</v>
      </c>
      <c r="J12" s="74" t="s">
        <v>94</v>
      </c>
      <c r="K12" s="94">
        <f>ROUND($K$8*F12,2)</f>
        <v>1450.17</v>
      </c>
    </row>
    <row r="13" spans="2:13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246.46</v>
      </c>
      <c r="J13" s="74" t="s">
        <v>94</v>
      </c>
      <c r="K13" s="94">
        <f>ROUND($K$8*F13,2)</f>
        <v>298.94</v>
      </c>
    </row>
    <row r="14" spans="2:13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164.31</v>
      </c>
      <c r="J14" s="74" t="s">
        <v>94</v>
      </c>
      <c r="K14" s="94">
        <f>ROUND($K$8*F14,2)</f>
        <v>199.29</v>
      </c>
    </row>
    <row r="15" spans="2:13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83.8</v>
      </c>
      <c r="J15" s="74" t="s">
        <v>94</v>
      </c>
      <c r="K15" s="94">
        <f>ROUND($K$8*F15,2)</f>
        <v>101.64</v>
      </c>
    </row>
    <row r="16" spans="2:13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1690.17</v>
      </c>
      <c r="J16" s="127" t="s">
        <v>94</v>
      </c>
      <c r="K16" s="133">
        <f>ROUND($K$8*F16,2)</f>
        <v>2050.0300000000002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1638.69</v>
      </c>
      <c r="J18" s="74" t="s">
        <v>94</v>
      </c>
      <c r="K18" s="94">
        <f>ROUND($K$8*F18,2)</f>
        <v>1987.59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14231.18</v>
      </c>
      <c r="J20" s="51" t="s">
        <v>94</v>
      </c>
      <c r="K20" s="122">
        <f>ROUND((K8+K18)*2,2)</f>
        <v>17261.18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8353</v>
      </c>
      <c r="J22" s="65"/>
      <c r="K22" s="124">
        <f>ROUND(((K8+K16)*12+K20)/12,2)</f>
        <v>10131.459999999999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135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20</v>
      </c>
      <c r="F37" s="194">
        <v>20</v>
      </c>
      <c r="G37" s="203" t="s">
        <v>105</v>
      </c>
      <c r="H37" s="93"/>
      <c r="I37" s="75">
        <f>ROUND(F37*$I$33,2)</f>
        <v>160</v>
      </c>
      <c r="J37" s="74"/>
      <c r="K37" s="94">
        <f t="shared" ref="K37:K43" si="0">ROUND(F37*$K$33,2)</f>
        <v>160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ref="I38:I43" si="1">ROUND(F38*$I$33,2)</f>
        <v>16</v>
      </c>
      <c r="J38" s="74"/>
      <c r="K38" s="94">
        <f t="shared" si="0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4</v>
      </c>
      <c r="F39" s="193">
        <v>4</v>
      </c>
      <c r="G39" s="203" t="s">
        <v>107</v>
      </c>
      <c r="H39" s="93"/>
      <c r="I39" s="75">
        <f t="shared" si="1"/>
        <v>32</v>
      </c>
      <c r="J39" s="74"/>
      <c r="K39" s="94">
        <f t="shared" si="0"/>
        <v>32</v>
      </c>
    </row>
    <row r="40" spans="2:11" s="2" customFormat="1" x14ac:dyDescent="0.25">
      <c r="B40" s="3"/>
      <c r="C40" s="5">
        <v>27</v>
      </c>
      <c r="D40" s="28" t="s">
        <v>19</v>
      </c>
      <c r="E40" s="30">
        <v>20</v>
      </c>
      <c r="F40" s="193">
        <v>20</v>
      </c>
      <c r="G40" s="203" t="s">
        <v>108</v>
      </c>
      <c r="H40" s="93"/>
      <c r="I40" s="75">
        <f t="shared" si="1"/>
        <v>160</v>
      </c>
      <c r="J40" s="74"/>
      <c r="K40" s="94">
        <f t="shared" si="0"/>
        <v>160</v>
      </c>
    </row>
    <row r="41" spans="2:11" s="2" customFormat="1" x14ac:dyDescent="0.25">
      <c r="B41" s="3"/>
      <c r="C41" s="5">
        <v>28</v>
      </c>
      <c r="D41" s="28" t="s">
        <v>112</v>
      </c>
      <c r="E41" s="30">
        <v>5</v>
      </c>
      <c r="F41" s="193">
        <v>5</v>
      </c>
      <c r="G41" s="203" t="s">
        <v>109</v>
      </c>
      <c r="H41" s="93"/>
      <c r="I41" s="75">
        <f t="shared" si="1"/>
        <v>40</v>
      </c>
      <c r="J41" s="74"/>
      <c r="K41" s="94">
        <f t="shared" si="0"/>
        <v>40</v>
      </c>
    </row>
    <row r="42" spans="2:11" s="2" customFormat="1" x14ac:dyDescent="0.25">
      <c r="B42" s="3"/>
      <c r="C42" s="5">
        <v>29</v>
      </c>
      <c r="D42" s="28" t="s">
        <v>20</v>
      </c>
      <c r="E42" s="30">
        <v>10</v>
      </c>
      <c r="F42" s="193">
        <v>10</v>
      </c>
      <c r="G42" s="203" t="s">
        <v>110</v>
      </c>
      <c r="H42" s="93"/>
      <c r="I42" s="75">
        <f t="shared" si="1"/>
        <v>80</v>
      </c>
      <c r="J42" s="74"/>
      <c r="K42" s="94">
        <f t="shared" si="0"/>
        <v>80</v>
      </c>
    </row>
    <row r="43" spans="2:11" s="2" customFormat="1" x14ac:dyDescent="0.25">
      <c r="B43" s="3"/>
      <c r="C43" s="5">
        <v>30</v>
      </c>
      <c r="D43" s="28" t="s">
        <v>24</v>
      </c>
      <c r="E43" s="30">
        <v>30</v>
      </c>
      <c r="F43" s="193">
        <v>30</v>
      </c>
      <c r="G43" s="203" t="s">
        <v>111</v>
      </c>
      <c r="H43" s="93"/>
      <c r="I43" s="75">
        <f t="shared" si="1"/>
        <v>240</v>
      </c>
      <c r="J43" s="74"/>
      <c r="K43" s="94">
        <f t="shared" si="0"/>
        <v>240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0.43440000000000001</v>
      </c>
      <c r="G44" s="203" t="s">
        <v>91</v>
      </c>
      <c r="H44" s="93"/>
      <c r="I44" s="75">
        <f>ROUND(SUM(I37:I43),2)</f>
        <v>728</v>
      </c>
      <c r="J44" s="74"/>
      <c r="K44" s="94">
        <f>ROUND(SUM(K37:K43),2)</f>
        <v>728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0.43440000000000001</v>
      </c>
      <c r="G45" s="203" t="s">
        <v>103</v>
      </c>
      <c r="H45" s="93"/>
      <c r="I45" s="76">
        <f>ROUND(F45*I35,2)</f>
        <v>60.67</v>
      </c>
      <c r="J45" s="74"/>
      <c r="K45" s="95">
        <f>ROUND(F45*K35,2)</f>
        <v>60.67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948</v>
      </c>
      <c r="J47" s="136"/>
      <c r="K47" s="140">
        <f>ROUND(K34-K44,2)</f>
        <v>948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79</v>
      </c>
      <c r="J48" s="37"/>
      <c r="K48" s="96">
        <f>ROUND(K35-K45,2)</f>
        <v>79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105.73</v>
      </c>
      <c r="J49" s="111" t="s">
        <v>94</v>
      </c>
      <c r="K49" s="109">
        <f>ROUND(K22/K48,2)</f>
        <v>128.25</v>
      </c>
    </row>
    <row r="50" spans="2:14" s="2" customFormat="1" ht="6" customHeight="1" x14ac:dyDescent="0.25">
      <c r="B50" s="3"/>
      <c r="C50" s="4"/>
      <c r="D50" s="4"/>
      <c r="E50" s="4"/>
      <c r="F50" s="5"/>
      <c r="G50" s="40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40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85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40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60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41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11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4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4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4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0.1</v>
      </c>
      <c r="G60" s="24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4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4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4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4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4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4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4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77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0.75</v>
      </c>
      <c r="G69" s="213" t="s">
        <v>83</v>
      </c>
      <c r="H69" s="170" t="s">
        <v>94</v>
      </c>
      <c r="I69" s="56">
        <f>ROUND(F69*I49,2)</f>
        <v>79.3</v>
      </c>
      <c r="J69" s="55"/>
      <c r="K69" s="171">
        <f>ROUND(F69*K49,2)</f>
        <v>96.19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14.8</v>
      </c>
      <c r="J76" s="148"/>
      <c r="K76" s="149">
        <f>ROUND(F76*K49,2)</f>
        <v>17.96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0.89</v>
      </c>
      <c r="G78" s="218" t="s">
        <v>85</v>
      </c>
      <c r="H78" s="146" t="s">
        <v>94</v>
      </c>
      <c r="I78" s="147">
        <f>ROUND(I49*F78,2)</f>
        <v>94.1</v>
      </c>
      <c r="J78" s="148"/>
      <c r="K78" s="149">
        <f>ROUND(F78*K49,2)</f>
        <v>114.14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199.83</v>
      </c>
      <c r="J80" s="82"/>
      <c r="K80" s="103">
        <f>ROUND(K49+K78,2)</f>
        <v>242.39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15786.57</v>
      </c>
      <c r="J82" s="108"/>
      <c r="K82" s="109">
        <f>ROUND(K80*K48,2)</f>
        <v>19148.810000000001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189438.84</v>
      </c>
      <c r="J84" s="105"/>
      <c r="K84" s="98">
        <f>ROUND(K80*K47,2)</f>
        <v>229785.72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topLeftCell="A58" zoomScaleNormal="115" zoomScaleSheetLayoutView="100" zoomScalePageLayoutView="115" workbookViewId="0">
      <selection activeCell="H5" sqref="H5:K5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116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117</v>
      </c>
      <c r="C3" s="231"/>
      <c r="D3" s="231"/>
      <c r="E3" s="72" t="s">
        <v>126</v>
      </c>
      <c r="F3" s="232" t="s">
        <v>136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137</v>
      </c>
      <c r="I5" s="239"/>
      <c r="J5" s="236" t="s">
        <v>138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4213</v>
      </c>
      <c r="J7" s="36" t="s">
        <v>94</v>
      </c>
      <c r="K7" s="150">
        <v>5110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5476.9</v>
      </c>
      <c r="J8" s="174" t="s">
        <v>94</v>
      </c>
      <c r="K8" s="128">
        <f>ROUND(K7*(1+F8),2)</f>
        <v>6643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1264.8699999999999</v>
      </c>
      <c r="J9" s="36" t="s">
        <v>94</v>
      </c>
      <c r="K9" s="150">
        <f>ROUND(K8/F9,2)</f>
        <v>1534.18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31.62</v>
      </c>
      <c r="J10" s="74" t="s">
        <v>94</v>
      </c>
      <c r="K10" s="94">
        <f>ROUND(K9/F10,2)</f>
        <v>38.35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1195.6099999999999</v>
      </c>
      <c r="J12" s="74" t="s">
        <v>94</v>
      </c>
      <c r="K12" s="94">
        <f>ROUND($K$8*F12,2)</f>
        <v>1450.17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246.46</v>
      </c>
      <c r="J13" s="74" t="s">
        <v>94</v>
      </c>
      <c r="K13" s="94">
        <f>ROUND($K$8*F13,2)</f>
        <v>298.94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164.31</v>
      </c>
      <c r="J14" s="74" t="s">
        <v>94</v>
      </c>
      <c r="K14" s="94">
        <f>ROUND($K$8*F14,2)</f>
        <v>199.29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83.8</v>
      </c>
      <c r="J15" s="74" t="s">
        <v>94</v>
      </c>
      <c r="K15" s="94">
        <f>ROUND($K$8*F15,2)</f>
        <v>101.64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1690.17</v>
      </c>
      <c r="J16" s="127" t="s">
        <v>94</v>
      </c>
      <c r="K16" s="133">
        <f>ROUND($K$8*F16,2)</f>
        <v>2050.0300000000002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1638.69</v>
      </c>
      <c r="J18" s="74" t="s">
        <v>94</v>
      </c>
      <c r="K18" s="94">
        <f>ROUND($K$8*F18,2)</f>
        <v>1987.59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14231.18</v>
      </c>
      <c r="J20" s="51" t="s">
        <v>94</v>
      </c>
      <c r="K20" s="122">
        <f>ROUND((K8+K18)*2,2)</f>
        <v>17261.18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8353</v>
      </c>
      <c r="J22" s="65"/>
      <c r="K22" s="124">
        <f>ROUND(((K8+K16)*12+K20)/12,2)</f>
        <v>10131.459999999999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135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20</v>
      </c>
      <c r="F37" s="194">
        <v>12</v>
      </c>
      <c r="G37" s="203" t="s">
        <v>105</v>
      </c>
      <c r="H37" s="93"/>
      <c r="I37" s="75">
        <f t="shared" ref="I37:I42" si="0">ROUND(F37*$I$33,2)</f>
        <v>96</v>
      </c>
      <c r="J37" s="74"/>
      <c r="K37" s="94">
        <f t="shared" ref="K37:K42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4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20</v>
      </c>
      <c r="F40" s="193">
        <v>12</v>
      </c>
      <c r="G40" s="203" t="s">
        <v>108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5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10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30</v>
      </c>
      <c r="F43" s="193">
        <v>20</v>
      </c>
      <c r="G43" s="203" t="s">
        <v>111</v>
      </c>
      <c r="H43" s="93"/>
      <c r="I43" s="75">
        <f>ROUND(F43*$I$33,2)</f>
        <v>160</v>
      </c>
      <c r="J43" s="74"/>
      <c r="K43" s="75">
        <f>ROUND(F43*$K$33,2)</f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81.62</v>
      </c>
      <c r="J49" s="111" t="s">
        <v>94</v>
      </c>
      <c r="K49" s="109">
        <f>ROUND(K22/K48,2)</f>
        <v>99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0.1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0.75</v>
      </c>
      <c r="G69" s="213" t="s">
        <v>83</v>
      </c>
      <c r="H69" s="170" t="s">
        <v>94</v>
      </c>
      <c r="I69" s="56">
        <f>ROUND(F69*I49,2)</f>
        <v>61.22</v>
      </c>
      <c r="J69" s="55"/>
      <c r="K69" s="171">
        <f>ROUND(F69*K49,2)</f>
        <v>74.25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11.43</v>
      </c>
      <c r="J76" s="148"/>
      <c r="K76" s="149">
        <f>ROUND(F76*K49,2)</f>
        <v>13.86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0.89</v>
      </c>
      <c r="G78" s="218" t="s">
        <v>85</v>
      </c>
      <c r="H78" s="146" t="s">
        <v>94</v>
      </c>
      <c r="I78" s="147">
        <f>ROUND(F78*I49,2)</f>
        <v>72.64</v>
      </c>
      <c r="J78" s="148"/>
      <c r="K78" s="149">
        <f>ROUND(F78*K49,2)</f>
        <v>88.11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154.26</v>
      </c>
      <c r="J80" s="82"/>
      <c r="K80" s="103">
        <f>ROUND(K49+K78,2)</f>
        <v>187.11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15786.97</v>
      </c>
      <c r="J82" s="224"/>
      <c r="K82" s="109">
        <f>ROUND(K80*K48,2)</f>
        <v>19148.84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189431.28</v>
      </c>
      <c r="J84" s="226"/>
      <c r="K84" s="98">
        <f>ROUND(K80*K47,2)</f>
        <v>229771.08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141</v>
      </c>
      <c r="D87" s="221" t="s">
        <v>140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view="pageBreakPreview" topLeftCell="A55" zoomScaleNormal="85" zoomScaleSheetLayoutView="100" zoomScalePageLayoutView="70" workbookViewId="0">
      <selection activeCell="A87" sqref="A87:XFD8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120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121</v>
      </c>
      <c r="C3" s="231"/>
      <c r="D3" s="231"/>
      <c r="E3" s="72" t="s">
        <v>127</v>
      </c>
      <c r="F3" s="232" t="s">
        <v>142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143</v>
      </c>
      <c r="I5" s="239"/>
      <c r="J5" s="236" t="s">
        <v>144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3529</v>
      </c>
      <c r="J7" s="36" t="s">
        <v>94</v>
      </c>
      <c r="K7" s="150">
        <v>4200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4587.7</v>
      </c>
      <c r="J8" s="174" t="s">
        <v>94</v>
      </c>
      <c r="K8" s="128">
        <f>ROUND(K7*(1+F8),)</f>
        <v>5460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1059.52</v>
      </c>
      <c r="J9" s="36" t="s">
        <v>94</v>
      </c>
      <c r="K9" s="150">
        <f>ROUND(K8/F9,2)</f>
        <v>1260.97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26.49</v>
      </c>
      <c r="J10" s="74" t="s">
        <v>94</v>
      </c>
      <c r="K10" s="94">
        <f>ROUND(K9/F10,2)</f>
        <v>31.52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1001.49</v>
      </c>
      <c r="J12" s="74" t="s">
        <v>94</v>
      </c>
      <c r="K12" s="94">
        <f>ROUND($K$8*F12,2)</f>
        <v>1191.92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206.45</v>
      </c>
      <c r="J13" s="74" t="s">
        <v>94</v>
      </c>
      <c r="K13" s="94">
        <f>ROUND($K$8*F13,2)</f>
        <v>245.7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137.63</v>
      </c>
      <c r="J14" s="74" t="s">
        <v>94</v>
      </c>
      <c r="K14" s="94">
        <f>ROUND($K$8*F14,2)</f>
        <v>163.80000000000001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70.19</v>
      </c>
      <c r="J15" s="74" t="s">
        <v>94</v>
      </c>
      <c r="K15" s="94">
        <f>ROUND($K$8*F15,2)</f>
        <v>83.54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1415.76</v>
      </c>
      <c r="J16" s="127" t="s">
        <v>94</v>
      </c>
      <c r="K16" s="133">
        <f>ROUND($K$8*F16,2)</f>
        <v>1684.96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1372.64</v>
      </c>
      <c r="J18" s="74" t="s">
        <v>94</v>
      </c>
      <c r="K18" s="94">
        <f>ROUND($K$8*F18,2)</f>
        <v>1633.63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11920.68</v>
      </c>
      <c r="J20" s="51" t="s">
        <v>94</v>
      </c>
      <c r="K20" s="122">
        <f>ROUND((K8+K18)*2,2)</f>
        <v>14187.26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6996.85</v>
      </c>
      <c r="J22" s="65"/>
      <c r="K22" s="124">
        <f>ROUND(((K8+K16)*12+K20)/12,2)</f>
        <v>8327.23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135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12</v>
      </c>
      <c r="F37" s="194">
        <v>12</v>
      </c>
      <c r="G37" s="203" t="s">
        <v>105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12</v>
      </c>
      <c r="F40" s="193">
        <v>12</v>
      </c>
      <c r="G40" s="203" t="s">
        <v>108</v>
      </c>
      <c r="H40" s="93"/>
      <c r="I40" s="75">
        <f>ROUND(F40*$I$33,2)</f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20</v>
      </c>
      <c r="F43" s="193">
        <v>20</v>
      </c>
      <c r="G43" s="203" t="s">
        <v>111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ROUND(SUM(K37:K43),3)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68.37</v>
      </c>
      <c r="J49" s="111" t="s">
        <v>94</v>
      </c>
      <c r="K49" s="109">
        <f>ROUND(K22/K48,2)</f>
        <v>81.37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0.68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46.49</v>
      </c>
      <c r="J69" s="55"/>
      <c r="K69" s="171">
        <f>ROUND(F69*K49,2)</f>
        <v>55.33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9.57</v>
      </c>
      <c r="J76" s="148"/>
      <c r="K76" s="149">
        <f>ROUND(F76*K49,2)</f>
        <v>11.39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0.82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56.06</v>
      </c>
      <c r="J78" s="148"/>
      <c r="K78" s="149">
        <f>ROUND(F78*K49,2)</f>
        <v>66.72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124.43</v>
      </c>
      <c r="J80" s="82"/>
      <c r="K80" s="103">
        <f>ROUND(K49+K78,2)</f>
        <v>148.09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12734.17</v>
      </c>
      <c r="J82" s="224"/>
      <c r="K82" s="109">
        <f>ROUND(K80*K48,2)</f>
        <v>15155.53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152800.04</v>
      </c>
      <c r="J84" s="226"/>
      <c r="K84" s="98">
        <f>ROUND(K80*K47,2)</f>
        <v>181854.52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topLeftCell="A61" zoomScale="112" zoomScaleNormal="85" zoomScaleSheetLayoutView="112" zoomScalePageLayoutView="70" workbookViewId="0">
      <selection activeCell="A87" sqref="A87:XFD8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118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119</v>
      </c>
      <c r="C3" s="231"/>
      <c r="D3" s="231"/>
      <c r="E3" s="72" t="s">
        <v>128</v>
      </c>
      <c r="F3" s="232" t="s">
        <v>145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146</v>
      </c>
      <c r="I5" s="239"/>
      <c r="J5" s="236" t="s">
        <v>147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2651</v>
      </c>
      <c r="J7" s="36" t="s">
        <v>94</v>
      </c>
      <c r="K7" s="150">
        <v>3395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3446.3</v>
      </c>
      <c r="J8" s="174" t="s">
        <v>94</v>
      </c>
      <c r="K8" s="128">
        <f>ROUND(K7*(1+F8),2)</f>
        <v>4413.5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795.91</v>
      </c>
      <c r="J9" s="36" t="s">
        <v>94</v>
      </c>
      <c r="K9" s="150">
        <f>ROUND(K8/F9,2)</f>
        <v>1019.28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19.899999999999999</v>
      </c>
      <c r="J10" s="74" t="s">
        <v>94</v>
      </c>
      <c r="K10" s="94">
        <f>ROUND(K9/F10,2)</f>
        <v>25.48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752.33</v>
      </c>
      <c r="J12" s="74" t="s">
        <v>94</v>
      </c>
      <c r="K12" s="94">
        <f>ROUND($K$8*F12,2)</f>
        <v>963.47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155.08000000000001</v>
      </c>
      <c r="J13" s="74" t="s">
        <v>94</v>
      </c>
      <c r="K13" s="94">
        <f>ROUND($K$8*F13,2)</f>
        <v>198.61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103.39</v>
      </c>
      <c r="J14" s="74" t="s">
        <v>94</v>
      </c>
      <c r="K14" s="94">
        <f>ROUND($K$8*F14,2)</f>
        <v>132.41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52.73</v>
      </c>
      <c r="J15" s="74" t="s">
        <v>94</v>
      </c>
      <c r="K15" s="94">
        <f>ROUND($K$8*F15,2)</f>
        <v>67.53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1063.53</v>
      </c>
      <c r="J16" s="127" t="s">
        <v>94</v>
      </c>
      <c r="K16" s="133">
        <f>ROUND($K$8*F16,2)</f>
        <v>1362.01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1031.1300000000001</v>
      </c>
      <c r="J18" s="74" t="s">
        <v>94</v>
      </c>
      <c r="K18" s="94">
        <f>ROUND($K$8*F18,2)</f>
        <v>1320.52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8954.86</v>
      </c>
      <c r="J20" s="51" t="s">
        <v>94</v>
      </c>
      <c r="K20" s="122">
        <f>ROUND((K8+K18)*2,2)</f>
        <v>11468.04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5256.07</v>
      </c>
      <c r="J22" s="65"/>
      <c r="K22" s="124">
        <f>ROUND(((K8+K16)*12+K20)/12,2)</f>
        <v>6731.18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135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I27-I28-I29-I30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12</v>
      </c>
      <c r="F37" s="194">
        <v>12</v>
      </c>
      <c r="G37" s="203" t="s">
        <v>105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12</v>
      </c>
      <c r="F40" s="193">
        <v>12</v>
      </c>
      <c r="G40" s="203" t="s">
        <v>108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20</v>
      </c>
      <c r="F43" s="193">
        <v>20</v>
      </c>
      <c r="G43" s="203" t="s">
        <v>111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51.36</v>
      </c>
      <c r="J49" s="111" t="s">
        <v>94</v>
      </c>
      <c r="K49" s="109">
        <f>ROUND(K22/K48,2)</f>
        <v>65.77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0.68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34.92</v>
      </c>
      <c r="J69" s="55"/>
      <c r="K69" s="171">
        <f>ROUND(F69*K49,2)</f>
        <v>44.72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7.19</v>
      </c>
      <c r="J76" s="148"/>
      <c r="K76" s="149">
        <f>ROUND(F76*K49,2)</f>
        <v>9.2100000000000009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0.82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42.12</v>
      </c>
      <c r="J78" s="148"/>
      <c r="K78" s="149">
        <f>ROUND(F78*K49,2)</f>
        <v>53.93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93.48</v>
      </c>
      <c r="J80" s="82"/>
      <c r="K80" s="103">
        <f>ROUND(K49+K78,2)</f>
        <v>119.7</v>
      </c>
    </row>
    <row r="81" spans="2:11" s="2" customFormat="1" ht="5.25" customHeight="1" x14ac:dyDescent="0.25">
      <c r="B81" s="3"/>
      <c r="C81" s="4"/>
      <c r="D81" s="4"/>
      <c r="E81" s="4"/>
      <c r="F81" s="5"/>
      <c r="G81" s="198" t="s">
        <v>0</v>
      </c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9566.74</v>
      </c>
      <c r="J82" s="224"/>
      <c r="K82" s="109">
        <f>ROUND(K80*K48,2)</f>
        <v>12250.1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114793.44</v>
      </c>
      <c r="J84" s="226"/>
      <c r="K84" s="98">
        <f>ROUND(K80*K47,2)</f>
        <v>146991.6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tabSelected="1" view="pageBreakPreview" zoomScale="85" zoomScaleNormal="85" zoomScaleSheetLayoutView="85" zoomScalePageLayoutView="70" workbookViewId="0">
      <selection activeCell="A87" sqref="A8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123</v>
      </c>
      <c r="C3" s="231"/>
      <c r="D3" s="231"/>
      <c r="E3" s="72" t="s">
        <v>129</v>
      </c>
      <c r="F3" s="232" t="s">
        <v>148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149</v>
      </c>
      <c r="I5" s="239"/>
      <c r="J5" s="236" t="s">
        <v>150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2275</v>
      </c>
      <c r="J7" s="36" t="s">
        <v>94</v>
      </c>
      <c r="K7" s="150">
        <v>2688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2957.5</v>
      </c>
      <c r="J8" s="174" t="s">
        <v>94</v>
      </c>
      <c r="K8" s="128">
        <f>ROUND(K7*(1+F8),2)</f>
        <v>3494.4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683.03</v>
      </c>
      <c r="J9" s="36" t="s">
        <v>94</v>
      </c>
      <c r="K9" s="150">
        <f>ROUND(K8/F9,2)</f>
        <v>807.02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17.079999999999998</v>
      </c>
      <c r="J10" s="74" t="s">
        <v>94</v>
      </c>
      <c r="K10" s="94">
        <f>ROUND(K9/F10,2)</f>
        <v>20.18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645.62</v>
      </c>
      <c r="J12" s="74" t="s">
        <v>94</v>
      </c>
      <c r="K12" s="94">
        <f>ROUND($K$8*F12,2)</f>
        <v>762.83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133.09</v>
      </c>
      <c r="J13" s="74" t="s">
        <v>94</v>
      </c>
      <c r="K13" s="94">
        <f>ROUND($K$8*F13,2)</f>
        <v>157.25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88.73</v>
      </c>
      <c r="J14" s="74" t="s">
        <v>94</v>
      </c>
      <c r="K14" s="94">
        <f>ROUND($K$8*F14,2)</f>
        <v>104.83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45.25</v>
      </c>
      <c r="J15" s="74" t="s">
        <v>94</v>
      </c>
      <c r="K15" s="94">
        <f>ROUND($K$8*F15,2)</f>
        <v>53.46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912.68</v>
      </c>
      <c r="J16" s="127" t="s">
        <v>94</v>
      </c>
      <c r="K16" s="133">
        <f>ROUND($K$8*F16,2)</f>
        <v>1078.3699999999999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884.88</v>
      </c>
      <c r="J18" s="74" t="s">
        <v>94</v>
      </c>
      <c r="K18" s="94">
        <f>ROUND($K$8*F18,2)</f>
        <v>1045.52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7684.76</v>
      </c>
      <c r="J20" s="51" t="s">
        <v>94</v>
      </c>
      <c r="K20" s="122">
        <f>ROUND((K8+K18)*2,2)</f>
        <v>9079.84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4510.58</v>
      </c>
      <c r="J22" s="65"/>
      <c r="K22" s="124">
        <f>ROUND(((K8+K16)*12+K20)/12,2)</f>
        <v>5329.42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F25*2</f>
        <v>104</v>
      </c>
      <c r="J25" s="74"/>
      <c r="K25" s="94">
        <f>F25*2</f>
        <v>104</v>
      </c>
    </row>
    <row r="26" spans="2:11" s="2" customFormat="1" x14ac:dyDescent="0.25">
      <c r="B26" s="3"/>
      <c r="C26" s="5">
        <v>16</v>
      </c>
      <c r="D26" s="28" t="s">
        <v>135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I24-I25-I26</f>
        <v>247</v>
      </c>
      <c r="J27" s="74"/>
      <c r="K27" s="95">
        <f>K24-K25-K26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I27-I28-I29-I30</f>
        <v>209.5</v>
      </c>
      <c r="J31" s="74"/>
      <c r="K31" s="95">
        <f>K27-K28-K29-K30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8</v>
      </c>
      <c r="F37" s="194">
        <v>8</v>
      </c>
      <c r="G37" s="203" t="s">
        <v>105</v>
      </c>
      <c r="H37" s="93"/>
      <c r="I37" s="75">
        <f t="shared" ref="I37:I43" si="0">ROUND(F37*$I$33,2)</f>
        <v>64</v>
      </c>
      <c r="J37" s="74"/>
      <c r="K37" s="94">
        <f t="shared" ref="K37:K43" si="1">ROUND(F37*$K$33,2)</f>
        <v>64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8</v>
      </c>
      <c r="F40" s="193">
        <v>8</v>
      </c>
      <c r="G40" s="203" t="s">
        <v>108</v>
      </c>
      <c r="H40" s="93"/>
      <c r="I40" s="75">
        <f t="shared" si="0"/>
        <v>64</v>
      </c>
      <c r="J40" s="74"/>
      <c r="K40" s="94">
        <f t="shared" si="1"/>
        <v>64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10</v>
      </c>
      <c r="F43" s="193">
        <v>10</v>
      </c>
      <c r="G43" s="203" t="s">
        <v>111</v>
      </c>
      <c r="H43" s="93"/>
      <c r="I43" s="75">
        <f t="shared" si="0"/>
        <v>80</v>
      </c>
      <c r="J43" s="74"/>
      <c r="K43" s="94">
        <f t="shared" si="1"/>
        <v>80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0.18140000000000001</v>
      </c>
      <c r="G44" s="203" t="s">
        <v>91</v>
      </c>
      <c r="H44" s="93"/>
      <c r="I44" s="75">
        <f>ROUND(SUM(I37:I43),2)</f>
        <v>304</v>
      </c>
      <c r="J44" s="74"/>
      <c r="K44" s="94">
        <f>ROUND(SUM(K37:K43),2)</f>
        <v>304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0.18140000000000001</v>
      </c>
      <c r="G45" s="203" t="s">
        <v>103</v>
      </c>
      <c r="H45" s="93"/>
      <c r="I45" s="76">
        <f>ROUND(F45*I35,2)</f>
        <v>25.34</v>
      </c>
      <c r="J45" s="74"/>
      <c r="K45" s="95">
        <f>ROUND(F45*K35,2)</f>
        <v>25.34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1372</v>
      </c>
      <c r="J47" s="136"/>
      <c r="K47" s="140">
        <f>ROUND(K34-K44,2)</f>
        <v>1372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114.33</v>
      </c>
      <c r="J48" s="37"/>
      <c r="K48" s="96">
        <f>ROUND(K35-K45,2)</f>
        <v>114.33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39.450000000000003</v>
      </c>
      <c r="J49" s="111" t="s">
        <v>94</v>
      </c>
      <c r="K49" s="109">
        <f>ROUND(K22/K48,2)</f>
        <v>46.61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26.83</v>
      </c>
      <c r="J69" s="55"/>
      <c r="K69" s="171">
        <f>ROUND(F69*K49,2)</f>
        <v>31.69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5.52</v>
      </c>
      <c r="J76" s="148"/>
      <c r="K76" s="149">
        <f>ROUND(F76*K49,2)</f>
        <v>6.53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32.35</v>
      </c>
      <c r="J78" s="148"/>
      <c r="K78" s="149">
        <f>ROUND(F78*K49,2)</f>
        <v>38.22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I49+I78</f>
        <v>71.8</v>
      </c>
      <c r="J80" s="82"/>
      <c r="K80" s="103">
        <f>ROUND(K49+K78,2)</f>
        <v>84.83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8208.89</v>
      </c>
      <c r="J82" s="224"/>
      <c r="K82" s="109">
        <f>ROUND(K80*K48,2)</f>
        <v>9698.61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98509.6</v>
      </c>
      <c r="J84" s="226"/>
      <c r="K84" s="98">
        <f>ROUND(K80*K47,2)</f>
        <v>116386.76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Brauneis Helmut</cp:lastModifiedBy>
  <cp:lastPrinted>2022-01-11T13:32:34Z</cp:lastPrinted>
  <dcterms:created xsi:type="dcterms:W3CDTF">2012-01-25T12:08:23Z</dcterms:created>
  <dcterms:modified xsi:type="dcterms:W3CDTF">2022-01-18T15:24:57Z</dcterms:modified>
</cp:coreProperties>
</file>