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mitarbei\IC-HC-YF\HOMEPAGE\PMTOOLS_Neu\Downloads\"/>
    </mc:Choice>
  </mc:AlternateContent>
  <xr:revisionPtr revIDLastSave="0" documentId="8_{95844FFF-750A-4AA9-88FA-C09E2A187852}" xr6:coauthVersionLast="31" xr6:coauthVersionMax="31" xr10:uidLastSave="{00000000-0000-0000-0000-000000000000}"/>
  <bookViews>
    <workbookView xWindow="60" yWindow="-15" windowWidth="14175" windowHeight="11820" tabRatio="734" xr2:uid="{00000000-000D-0000-FFFF-FFFF00000000}"/>
  </bookViews>
  <sheets>
    <sheet name="KAT A1" sheetId="12" r:id="rId1"/>
    <sheet name="KAT A2" sheetId="13" r:id="rId2"/>
    <sheet name="KAT B+B1" sheetId="15" r:id="rId3"/>
    <sheet name="KAT_B2" sheetId="14" r:id="rId4"/>
    <sheet name="KAT C" sheetId="16" r:id="rId5"/>
  </sheets>
  <definedNames>
    <definedName name="_xlnm.Print_Area" localSheetId="0">'KAT A1'!$A$1:$K$89</definedName>
    <definedName name="_xlnm.Print_Area" localSheetId="1">'KAT A2'!$A$1:$K$89</definedName>
    <definedName name="_xlnm.Print_Area" localSheetId="2">'KAT B+B1'!$A$1:$K$89</definedName>
    <definedName name="_xlnm.Print_Area" localSheetId="4">'KAT C'!$A$1:$K$90</definedName>
    <definedName name="_xlnm.Print_Area" localSheetId="3">KAT_B2!$A$1:$K$89</definedName>
  </definedNames>
  <calcPr calcId="179017"/>
</workbook>
</file>

<file path=xl/calcChain.xml><?xml version="1.0" encoding="utf-8"?>
<calcChain xmlns="http://schemas.openxmlformats.org/spreadsheetml/2006/main">
  <c r="K30" i="16" l="1"/>
  <c r="I30" i="16"/>
  <c r="K30" i="14"/>
  <c r="I30" i="14"/>
  <c r="K30" i="15"/>
  <c r="I30" i="15"/>
  <c r="K30" i="13"/>
  <c r="I30" i="13"/>
  <c r="K30" i="12"/>
  <c r="I30" i="12"/>
  <c r="K8" i="12" l="1"/>
  <c r="F76" i="16" l="1"/>
  <c r="E76" i="16"/>
  <c r="F69" i="16"/>
  <c r="E69" i="16"/>
  <c r="K33" i="16"/>
  <c r="K43" i="16" s="1"/>
  <c r="I33" i="16"/>
  <c r="I43" i="16" s="1"/>
  <c r="K29" i="16"/>
  <c r="I29" i="16"/>
  <c r="K28" i="16"/>
  <c r="I28" i="16"/>
  <c r="K26" i="16"/>
  <c r="I26" i="16"/>
  <c r="K25" i="16"/>
  <c r="I25" i="16"/>
  <c r="F16" i="16"/>
  <c r="F18" i="16" s="1"/>
  <c r="K8" i="16"/>
  <c r="I8" i="16"/>
  <c r="I27" i="16" l="1"/>
  <c r="E78" i="16"/>
  <c r="I16" i="16"/>
  <c r="K27" i="16"/>
  <c r="F78" i="16"/>
  <c r="I9" i="16"/>
  <c r="I10" i="16" s="1"/>
  <c r="I12" i="16"/>
  <c r="I13" i="16"/>
  <c r="I14" i="16"/>
  <c r="I15" i="16"/>
  <c r="K16" i="16"/>
  <c r="I18" i="16"/>
  <c r="I20" i="16" s="1"/>
  <c r="I37" i="16"/>
  <c r="I38" i="16"/>
  <c r="I39" i="16"/>
  <c r="I40" i="16"/>
  <c r="I41" i="16"/>
  <c r="I42" i="16"/>
  <c r="K9" i="16"/>
  <c r="K10" i="16" s="1"/>
  <c r="K12" i="16"/>
  <c r="K13" i="16"/>
  <c r="K14" i="16"/>
  <c r="K15" i="16"/>
  <c r="K18" i="16"/>
  <c r="K20" i="16" s="1"/>
  <c r="K37" i="16"/>
  <c r="K38" i="16"/>
  <c r="K39" i="16"/>
  <c r="K40" i="16"/>
  <c r="K41" i="16"/>
  <c r="K42" i="16"/>
  <c r="I22" i="16" l="1"/>
  <c r="K31" i="16"/>
  <c r="K34" i="16" s="1"/>
  <c r="I31" i="16"/>
  <c r="I34" i="16" s="1"/>
  <c r="I35" i="16" s="1"/>
  <c r="K22" i="16"/>
  <c r="I44" i="16"/>
  <c r="K44" i="16"/>
  <c r="K47" i="16" s="1"/>
  <c r="K35" i="16" l="1"/>
  <c r="F44" i="16"/>
  <c r="F45" i="16" s="1"/>
  <c r="I47" i="16"/>
  <c r="K45" i="16" l="1"/>
  <c r="K48" i="16" s="1"/>
  <c r="K49" i="16" s="1"/>
  <c r="I45" i="16"/>
  <c r="I48" i="16" s="1"/>
  <c r="I49" i="16" s="1"/>
  <c r="I69" i="16" s="1"/>
  <c r="F76" i="15"/>
  <c r="E76" i="15"/>
  <c r="F69" i="15"/>
  <c r="E69" i="15"/>
  <c r="K33" i="15"/>
  <c r="K43" i="15" s="1"/>
  <c r="I33" i="15"/>
  <c r="K29" i="15"/>
  <c r="I29" i="15"/>
  <c r="K28" i="15"/>
  <c r="I28" i="15"/>
  <c r="K26" i="15"/>
  <c r="I26" i="15"/>
  <c r="K25" i="15"/>
  <c r="K27" i="15" s="1"/>
  <c r="K31" i="15" s="1"/>
  <c r="I25" i="15"/>
  <c r="I27" i="15" s="1"/>
  <c r="I31" i="15" s="1"/>
  <c r="F16" i="15"/>
  <c r="F18" i="15" s="1"/>
  <c r="K8" i="15"/>
  <c r="I8" i="15"/>
  <c r="I16" i="15" s="1"/>
  <c r="I43" i="15" l="1"/>
  <c r="I40" i="15"/>
  <c r="E78" i="15"/>
  <c r="F78" i="15"/>
  <c r="I34" i="15"/>
  <c r="I35" i="15" s="1"/>
  <c r="I76" i="16"/>
  <c r="I78" i="16"/>
  <c r="I80" i="16" s="1"/>
  <c r="K78" i="16"/>
  <c r="K80" i="16" s="1"/>
  <c r="K76" i="16"/>
  <c r="K69" i="16"/>
  <c r="K35" i="15"/>
  <c r="K34" i="15"/>
  <c r="I9" i="15"/>
  <c r="I10" i="15" s="1"/>
  <c r="I12" i="15"/>
  <c r="I13" i="15"/>
  <c r="I14" i="15"/>
  <c r="I15" i="15"/>
  <c r="K16" i="15"/>
  <c r="I18" i="15"/>
  <c r="I20" i="15" s="1"/>
  <c r="I22" i="15" s="1"/>
  <c r="I37" i="15"/>
  <c r="I38" i="15"/>
  <c r="I39" i="15"/>
  <c r="I41" i="15"/>
  <c r="I42" i="15"/>
  <c r="K9" i="15"/>
  <c r="K10" i="15" s="1"/>
  <c r="K12" i="15"/>
  <c r="K13" i="15"/>
  <c r="K14" i="15"/>
  <c r="K15" i="15"/>
  <c r="K18" i="15"/>
  <c r="K20" i="15" s="1"/>
  <c r="K37" i="15"/>
  <c r="K38" i="15"/>
  <c r="K39" i="15"/>
  <c r="K40" i="15"/>
  <c r="K41" i="15"/>
  <c r="K42" i="15"/>
  <c r="I84" i="16" l="1"/>
  <c r="I82" i="16"/>
  <c r="K84" i="16"/>
  <c r="K82" i="16"/>
  <c r="K22" i="15"/>
  <c r="I44" i="15"/>
  <c r="K44" i="15"/>
  <c r="K47" i="15" s="1"/>
  <c r="F44" i="15" l="1"/>
  <c r="F45" i="15" s="1"/>
  <c r="I47" i="15"/>
  <c r="K45" i="15" l="1"/>
  <c r="K48" i="15" s="1"/>
  <c r="K49" i="15" s="1"/>
  <c r="I45" i="15"/>
  <c r="I48" i="15" s="1"/>
  <c r="I49" i="15" s="1"/>
  <c r="F76" i="14"/>
  <c r="E76" i="14"/>
  <c r="F69" i="14"/>
  <c r="E69" i="14"/>
  <c r="K33" i="14"/>
  <c r="K43" i="14" s="1"/>
  <c r="I33" i="14"/>
  <c r="I43" i="14" s="1"/>
  <c r="K29" i="14"/>
  <c r="I29" i="14"/>
  <c r="K28" i="14"/>
  <c r="I28" i="14"/>
  <c r="K26" i="14"/>
  <c r="I26" i="14"/>
  <c r="K25" i="14"/>
  <c r="K27" i="14" s="1"/>
  <c r="K31" i="14" s="1"/>
  <c r="I25" i="14"/>
  <c r="I27" i="14" s="1"/>
  <c r="I31" i="14" s="1"/>
  <c r="F16" i="14"/>
  <c r="F18" i="14" s="1"/>
  <c r="K8" i="14"/>
  <c r="I8" i="14"/>
  <c r="I16" i="14" s="1"/>
  <c r="E78" i="14" l="1"/>
  <c r="F78" i="14"/>
  <c r="I34" i="14"/>
  <c r="I35" i="14" s="1"/>
  <c r="I76" i="15"/>
  <c r="I78" i="15"/>
  <c r="I80" i="15" s="1"/>
  <c r="I69" i="15"/>
  <c r="K78" i="15"/>
  <c r="K80" i="15" s="1"/>
  <c r="K69" i="15"/>
  <c r="K76" i="15"/>
  <c r="K35" i="14"/>
  <c r="K34" i="14"/>
  <c r="I9" i="14"/>
  <c r="I10" i="14" s="1"/>
  <c r="I12" i="14"/>
  <c r="I13" i="14"/>
  <c r="I14" i="14"/>
  <c r="I15" i="14"/>
  <c r="K16" i="14"/>
  <c r="I18" i="14"/>
  <c r="I20" i="14" s="1"/>
  <c r="I22" i="14" s="1"/>
  <c r="I37" i="14"/>
  <c r="I38" i="14"/>
  <c r="I39" i="14"/>
  <c r="I40" i="14"/>
  <c r="I41" i="14"/>
  <c r="I42" i="14"/>
  <c r="K9" i="14"/>
  <c r="K10" i="14" s="1"/>
  <c r="K12" i="14"/>
  <c r="K13" i="14"/>
  <c r="K14" i="14"/>
  <c r="K15" i="14"/>
  <c r="K18" i="14"/>
  <c r="K20" i="14" s="1"/>
  <c r="K37" i="14"/>
  <c r="K38" i="14"/>
  <c r="K39" i="14"/>
  <c r="K40" i="14"/>
  <c r="K41" i="14"/>
  <c r="K42" i="14"/>
  <c r="K22" i="14" l="1"/>
  <c r="I84" i="15"/>
  <c r="I82" i="15"/>
  <c r="K84" i="15"/>
  <c r="K82" i="15"/>
  <c r="I44" i="14"/>
  <c r="K44" i="14"/>
  <c r="K47" i="14" s="1"/>
  <c r="F44" i="14" l="1"/>
  <c r="F45" i="14" s="1"/>
  <c r="I47" i="14"/>
  <c r="K45" i="14" l="1"/>
  <c r="K48" i="14" s="1"/>
  <c r="K49" i="14" s="1"/>
  <c r="I45" i="14"/>
  <c r="I48" i="14" s="1"/>
  <c r="I49" i="14" s="1"/>
  <c r="I76" i="14" l="1"/>
  <c r="I78" i="14"/>
  <c r="I80" i="14" s="1"/>
  <c r="I69" i="14"/>
  <c r="K78" i="14"/>
  <c r="K80" i="14" s="1"/>
  <c r="K76" i="14"/>
  <c r="K69" i="14"/>
  <c r="F76" i="13"/>
  <c r="F78" i="13" s="1"/>
  <c r="E76" i="13"/>
  <c r="E78" i="13" s="1"/>
  <c r="F69" i="13"/>
  <c r="E69" i="13"/>
  <c r="K33" i="13"/>
  <c r="K43" i="13" s="1"/>
  <c r="I33" i="13"/>
  <c r="I43" i="13" s="1"/>
  <c r="K29" i="13"/>
  <c r="I29" i="13"/>
  <c r="K28" i="13"/>
  <c r="I28" i="13"/>
  <c r="K26" i="13"/>
  <c r="I26" i="13"/>
  <c r="K25" i="13"/>
  <c r="K27" i="13" s="1"/>
  <c r="I25" i="13"/>
  <c r="I27" i="13" s="1"/>
  <c r="F16" i="13"/>
  <c r="F18" i="13" s="1"/>
  <c r="K8" i="13"/>
  <c r="I8" i="13"/>
  <c r="I16" i="13" s="1"/>
  <c r="I31" i="13" l="1"/>
  <c r="K31" i="13"/>
  <c r="K34" i="13" s="1"/>
  <c r="I34" i="13"/>
  <c r="I35" i="13" s="1"/>
  <c r="I84" i="14"/>
  <c r="I82" i="14"/>
  <c r="K84" i="14"/>
  <c r="K82" i="14"/>
  <c r="K35" i="13"/>
  <c r="I9" i="13"/>
  <c r="I10" i="13" s="1"/>
  <c r="I12" i="13"/>
  <c r="I13" i="13"/>
  <c r="I14" i="13"/>
  <c r="I15" i="13"/>
  <c r="K16" i="13"/>
  <c r="I18" i="13"/>
  <c r="I20" i="13" s="1"/>
  <c r="I22" i="13" s="1"/>
  <c r="I37" i="13"/>
  <c r="I38" i="13"/>
  <c r="I39" i="13"/>
  <c r="I40" i="13"/>
  <c r="I41" i="13"/>
  <c r="I42" i="13"/>
  <c r="K9" i="13"/>
  <c r="K10" i="13" s="1"/>
  <c r="K12" i="13"/>
  <c r="K13" i="13"/>
  <c r="K14" i="13"/>
  <c r="K15" i="13"/>
  <c r="K18" i="13"/>
  <c r="K20" i="13" s="1"/>
  <c r="K37" i="13"/>
  <c r="K38" i="13"/>
  <c r="K39" i="13"/>
  <c r="K40" i="13"/>
  <c r="K41" i="13"/>
  <c r="K42" i="13"/>
  <c r="K22" i="13" l="1"/>
  <c r="I44" i="13"/>
  <c r="K44" i="13"/>
  <c r="K47" i="13" s="1"/>
  <c r="F44" i="13" l="1"/>
  <c r="F45" i="13" s="1"/>
  <c r="I47" i="13"/>
  <c r="K45" i="13" l="1"/>
  <c r="K48" i="13" s="1"/>
  <c r="K49" i="13" s="1"/>
  <c r="I45" i="13"/>
  <c r="I48" i="13" s="1"/>
  <c r="I49" i="13" s="1"/>
  <c r="I76" i="13" l="1"/>
  <c r="I78" i="13"/>
  <c r="I80" i="13" s="1"/>
  <c r="I69" i="13"/>
  <c r="K78" i="13"/>
  <c r="K80" i="13" s="1"/>
  <c r="K76" i="13"/>
  <c r="K69" i="13"/>
  <c r="K84" i="13" l="1"/>
  <c r="K82" i="13"/>
  <c r="I84" i="13"/>
  <c r="I82" i="13"/>
  <c r="I26" i="12" l="1"/>
  <c r="I25" i="12"/>
  <c r="I27" i="12" s="1"/>
  <c r="I8" i="12"/>
  <c r="K25" i="12" l="1"/>
  <c r="K15" i="12"/>
  <c r="K14" i="12"/>
  <c r="K13" i="12"/>
  <c r="K12" i="12"/>
  <c r="K9" i="12"/>
  <c r="K10" i="12" s="1"/>
  <c r="I43" i="12"/>
  <c r="I33" i="12"/>
  <c r="I37" i="12" s="1"/>
  <c r="I15" i="12"/>
  <c r="I14" i="12"/>
  <c r="I13" i="12"/>
  <c r="I12" i="12"/>
  <c r="I9" i="12"/>
  <c r="I10" i="12" s="1"/>
  <c r="I38" i="12" l="1"/>
  <c r="I39" i="12"/>
  <c r="I40" i="12"/>
  <c r="I42" i="12"/>
  <c r="I41" i="12"/>
  <c r="I44" i="12" s="1"/>
  <c r="F76" i="12"/>
  <c r="E76" i="12"/>
  <c r="E78" i="12" s="1"/>
  <c r="F69" i="12"/>
  <c r="E69" i="12"/>
  <c r="K33" i="12"/>
  <c r="K29" i="12"/>
  <c r="I29" i="12"/>
  <c r="K28" i="12"/>
  <c r="I28" i="12"/>
  <c r="I31" i="12" s="1"/>
  <c r="K26" i="12"/>
  <c r="K27" i="12" s="1"/>
  <c r="K31" i="12" s="1"/>
  <c r="F18" i="12"/>
  <c r="F16" i="12"/>
  <c r="K35" i="12" l="1"/>
  <c r="F78" i="12"/>
  <c r="I18" i="12"/>
  <c r="I20" i="12" s="1"/>
  <c r="K18" i="12"/>
  <c r="K20" i="12" s="1"/>
  <c r="I34" i="12"/>
  <c r="F44" i="12" s="1"/>
  <c r="F45" i="12" s="1"/>
  <c r="K42" i="12"/>
  <c r="K38" i="12"/>
  <c r="K40" i="12"/>
  <c r="K43" i="12"/>
  <c r="K39" i="12"/>
  <c r="K41" i="12"/>
  <c r="K37" i="12"/>
  <c r="K16" i="12"/>
  <c r="I16" i="12"/>
  <c r="K22" i="12" l="1"/>
  <c r="K34" i="12"/>
  <c r="I47" i="12"/>
  <c r="I35" i="12"/>
  <c r="I22" i="12"/>
  <c r="K44" i="12"/>
  <c r="K45" i="12"/>
  <c r="K48" i="12" s="1"/>
  <c r="K49" i="12" l="1"/>
  <c r="K47" i="12"/>
  <c r="I45" i="12"/>
  <c r="I48" i="12" s="1"/>
  <c r="I49" i="12" s="1"/>
  <c r="K78" i="12"/>
  <c r="K69" i="12"/>
  <c r="K76" i="12"/>
  <c r="I76" i="12" l="1"/>
  <c r="I69" i="12"/>
  <c r="I78" i="12"/>
  <c r="I80" i="12" s="1"/>
  <c r="K80" i="12"/>
  <c r="I84" i="12" l="1"/>
  <c r="I82" i="12"/>
  <c r="K84" i="12"/>
  <c r="K8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author>
  </authors>
  <commentList>
    <comment ref="F29" authorId="0" shapeId="0" xr:uid="{00000000-0006-0000-0000-00000100000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Lang</author>
  </authors>
  <commentList>
    <comment ref="F29" authorId="0" shapeId="0" xr:uid="{00000000-0006-0000-0100-00000100000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Lang</author>
  </authors>
  <commentList>
    <comment ref="F29" authorId="0" shapeId="0" xr:uid="{00000000-0006-0000-0200-000001000000}">
      <text>
        <r>
          <rPr>
            <b/>
            <sz val="8"/>
            <color indexed="81"/>
            <rFont val="Tahoma"/>
            <family val="2"/>
          </rPr>
          <t>Lang:</t>
        </r>
        <r>
          <rPr>
            <sz val="8"/>
            <color indexed="81"/>
            <rFont val="Tahoma"/>
            <family val="2"/>
          </rPr>
          <t xml:space="preserve">
Werte 2016 lt. Statistik Austria - Durchschnitt pro Erwerbstätigen entfallende Tage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Lang</author>
  </authors>
  <commentList>
    <comment ref="F29" authorId="0" shapeId="0" xr:uid="{00000000-0006-0000-0300-000001000000}">
      <text>
        <r>
          <rPr>
            <b/>
            <sz val="8"/>
            <color indexed="81"/>
            <rFont val="Tahoma"/>
            <family val="2"/>
          </rPr>
          <t xml:space="preserve">Lang:
</t>
        </r>
        <r>
          <rPr>
            <sz val="8"/>
            <color indexed="81"/>
            <rFont val="Tahoma"/>
            <family val="2"/>
          </rPr>
          <t>Werte 2016 lt. Statistik Austria - Durchschnitt pro Erwerbstätigen entfallende Tage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Lang</author>
  </authors>
  <commentList>
    <comment ref="F29" authorId="0" shapeId="0" xr:uid="{00000000-0006-0000-0400-000001000000}">
      <text>
        <r>
          <rPr>
            <b/>
            <sz val="8"/>
            <color indexed="81"/>
            <rFont val="Tahoma"/>
            <family val="2"/>
          </rPr>
          <t xml:space="preserve">Lang:
</t>
        </r>
        <r>
          <rPr>
            <sz val="8"/>
            <color indexed="81"/>
            <rFont val="Tahoma"/>
            <family val="2"/>
          </rPr>
          <t>Werte 2016 lt. Statistik Austria - Durchschnitt pro Erwerbstätigen entfallende Tage</t>
        </r>
      </text>
    </comment>
  </commentList>
</comments>
</file>

<file path=xl/sharedStrings.xml><?xml version="1.0" encoding="utf-8"?>
<sst xmlns="http://schemas.openxmlformats.org/spreadsheetml/2006/main" count="872" uniqueCount="153">
  <si>
    <t xml:space="preserve"> </t>
  </si>
  <si>
    <t>Sozialversicherung</t>
  </si>
  <si>
    <t>Dienstgeberbeitrag</t>
  </si>
  <si>
    <t>Kommunalsteuer</t>
  </si>
  <si>
    <t>Mitarbeitervorsorgekasse</t>
  </si>
  <si>
    <t>Wochen/Monat</t>
  </si>
  <si>
    <t>Gesamtkosten</t>
  </si>
  <si>
    <t>Ermittlung der Lohnkosten</t>
  </si>
  <si>
    <t>Arbeitstage</t>
  </si>
  <si>
    <t>Jahrestage</t>
  </si>
  <si>
    <t>abzüglich Wochenendtage</t>
  </si>
  <si>
    <t>abzüglich gesetzliche Feiertage</t>
  </si>
  <si>
    <t>Arbeitstage pro Jahr</t>
  </si>
  <si>
    <t>abzüglich Urlaubstage</t>
  </si>
  <si>
    <t>Produktivarbeitstage</t>
  </si>
  <si>
    <t>Arbeitsstunden</t>
  </si>
  <si>
    <t>Arbeitsstunden pro Tag</t>
  </si>
  <si>
    <t>Gemeinkostenstunden</t>
  </si>
  <si>
    <t>Fortbildung</t>
  </si>
  <si>
    <t>Ausflüge/Veranstaltungen</t>
  </si>
  <si>
    <t>Allgemeine Büroarbeiten</t>
  </si>
  <si>
    <t>Qualitätsmanagement</t>
  </si>
  <si>
    <t>Produktivarbeitsstunden</t>
  </si>
  <si>
    <t>Produktivarbeitsstunden pro Jahr</t>
  </si>
  <si>
    <t>Stundenkosten</t>
  </si>
  <si>
    <t>sonst. Verwaltungsarbeiten</t>
  </si>
  <si>
    <t>Sachkosten</t>
  </si>
  <si>
    <t>abhängig von der Betriebsgröße</t>
  </si>
  <si>
    <t>Versicherung/Beiträge</t>
  </si>
  <si>
    <t>KFZ-Kosten</t>
  </si>
  <si>
    <t>Werbe- und Reisekosten</t>
  </si>
  <si>
    <t>Reparaturen/Instandhaltung</t>
  </si>
  <si>
    <t>Abschreibung</t>
  </si>
  <si>
    <t>Sachkosten Bürobetrieb (inkl. Lohnkosten)</t>
  </si>
  <si>
    <t>Weiterbildung/Seminare</t>
  </si>
  <si>
    <t>Sonstige Kosten/Verschiedenes</t>
  </si>
  <si>
    <t>Repräsentation, Aquisition</t>
  </si>
  <si>
    <t>Leistung Dritter (Steuerberatung etc.)</t>
  </si>
  <si>
    <t>Wagnis/Gewinn</t>
  </si>
  <si>
    <t>Kalk. Zinsen Honorarvorfinanzierung</t>
  </si>
  <si>
    <t>Zuschläge</t>
  </si>
  <si>
    <t>Bruttogehalt</t>
  </si>
  <si>
    <t>(unproduktive Stunden)</t>
  </si>
  <si>
    <t>Arbeitsstunden pro Jahr</t>
  </si>
  <si>
    <t>Arbeitsstunden pro Monat</t>
  </si>
  <si>
    <t>Produktivarbeitsstunden pro Monat</t>
  </si>
  <si>
    <t>Stundenanteil Gemeinkosten pro Jahr</t>
  </si>
  <si>
    <t>Stundenanteil Gemeinkosten pro Monat</t>
  </si>
  <si>
    <t>Kosten pro Produktivstunde ohne Zuschläge</t>
  </si>
  <si>
    <t>Ermittlung Sachkosten und Zuschläge</t>
  </si>
  <si>
    <t>Summe Bürokostenanteil pro Monat</t>
  </si>
  <si>
    <t>Summe Zuschläge pro Monat</t>
  </si>
  <si>
    <t xml:space="preserve">Bürokostenanteil + Zuschlag Summe </t>
  </si>
  <si>
    <t>Monatsgehalt nach Kollektiv</t>
  </si>
  <si>
    <t>Monatsgehalt nach Überzahlung</t>
  </si>
  <si>
    <t>Sonderzahlungen</t>
  </si>
  <si>
    <t xml:space="preserve"> (13. und 14. Gehalt)</t>
  </si>
  <si>
    <t>13. und 14. Gehalt Summe</t>
  </si>
  <si>
    <t>EDV und Telefon</t>
  </si>
  <si>
    <t>Notwendiger Umsatz je Mitarbeiter und Monat zuzüglich Mehrwertsteuer</t>
  </si>
  <si>
    <t>Notwendiger Umsatz je Mitarbeiter und Jahr zuzüglich Mehrwertsteuer</t>
  </si>
  <si>
    <t>Beispielkalkulation: Verrechnungsstundensatz Leistungskategorie A1</t>
  </si>
  <si>
    <t xml:space="preserve">anteilig in % </t>
  </si>
  <si>
    <t>in Tagen</t>
  </si>
  <si>
    <t>Mitarbeit Akquisition</t>
  </si>
  <si>
    <t>A</t>
  </si>
  <si>
    <t>C</t>
  </si>
  <si>
    <t>B</t>
  </si>
  <si>
    <t>B2 / A3</t>
  </si>
  <si>
    <t>B3 / A4</t>
  </si>
  <si>
    <t>B2 * A6</t>
  </si>
  <si>
    <t>B2 * A7</t>
  </si>
  <si>
    <t>B2 * A8</t>
  </si>
  <si>
    <t>B2 * A9</t>
  </si>
  <si>
    <t>B2 * A10</t>
  </si>
  <si>
    <t>B2 * A 11</t>
  </si>
  <si>
    <t>(B2 + B11) * 2</t>
  </si>
  <si>
    <t xml:space="preserve"> A15*2</t>
  </si>
  <si>
    <t>B17-B18-B19</t>
  </si>
  <si>
    <t>B20*21</t>
  </si>
  <si>
    <t>B22/12</t>
  </si>
  <si>
    <t>B22-B31</t>
  </si>
  <si>
    <t>B23-B32</t>
  </si>
  <si>
    <t>B13/B34</t>
  </si>
  <si>
    <t>B35*A49</t>
  </si>
  <si>
    <t>B35*A53</t>
  </si>
  <si>
    <t>B35*A54</t>
  </si>
  <si>
    <t>B35+B54</t>
  </si>
  <si>
    <t>B55*B33</t>
  </si>
  <si>
    <t>B55*B34</t>
  </si>
  <si>
    <t>Legende:</t>
  </si>
  <si>
    <t>Lohnnebenkosten Summe</t>
  </si>
  <si>
    <t>SUMME(24:30)</t>
  </si>
  <si>
    <t>es entfallen Unfallversicherungs- und Wohnbauförderungsbeitrag (-0,94%)</t>
  </si>
  <si>
    <t>beispielhaft</t>
  </si>
  <si>
    <t>€</t>
  </si>
  <si>
    <t xml:space="preserve">Miete, Raumkosten </t>
  </si>
  <si>
    <t>Stundenlohn (Stunden/Woche)</t>
  </si>
  <si>
    <t>im Monat (Aufteilung auf 12 Monate)</t>
  </si>
  <si>
    <r>
      <rPr>
        <b/>
        <sz val="9"/>
        <color theme="1"/>
        <rFont val="Arial"/>
        <family val="2"/>
      </rPr>
      <t xml:space="preserve">Leistungskategorie A: 
</t>
    </r>
    <r>
      <rPr>
        <sz val="9"/>
        <color theme="1"/>
        <rFont val="Arial"/>
        <family val="2"/>
      </rPr>
      <t xml:space="preserve">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</si>
  <si>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55  Verrechnungsstundensatz zuzüglich Mehrwertsteuer</t>
  </si>
  <si>
    <t>Formelwerte</t>
  </si>
  <si>
    <t>B1 * (1+A2)</t>
  </si>
  <si>
    <t>B14-B15-B16</t>
  </si>
  <si>
    <t>A32*B23</t>
  </si>
  <si>
    <t>((B2+B10)*12+B12)/12</t>
  </si>
  <si>
    <t>A24*B21</t>
  </si>
  <si>
    <t>A25*B21</t>
  </si>
  <si>
    <t>A26*B21</t>
  </si>
  <si>
    <t>A27*B21</t>
  </si>
  <si>
    <t>A28*B21</t>
  </si>
  <si>
    <t>A29*B21</t>
  </si>
  <si>
    <t>A30*B21</t>
  </si>
  <si>
    <t>Interne Informationen</t>
  </si>
  <si>
    <t>Rücklagenbildung/Honorarausfälle</t>
  </si>
  <si>
    <t>abhängig von betr. Kalkulation</t>
  </si>
  <si>
    <t>anteilige Unternehmervergütung (GF-Gehalt)</t>
  </si>
  <si>
    <t>Beispielkalkulation: Verrechnungsstundensatz Leistungskategorie A2</t>
  </si>
  <si>
    <r>
      <rPr>
        <b/>
        <sz val="9"/>
        <color theme="1"/>
        <rFont val="Arial"/>
        <family val="2"/>
      </rPr>
      <t xml:space="preserve"> Leistungskategorie A: </t>
    </r>
    <r>
      <rPr>
        <sz val="9"/>
        <color theme="1"/>
        <rFont val="Arial"/>
        <family val="2"/>
      </rPr>
      <t xml:space="preserve">
 Konzeptive und strategische Aufgaben - Senior Experts; Expertentätigkeit, die von   
 Ziviltechnikern erbracht wird, wie Projektleitung, Projektsteuerung, Analytik, Konzeption, 
 Gestaltung, Konstruktion, allgemeine, strategische, ökonomische, ökologische Beratung, 
 Leitung örtl. Bauaufsichten, Vertretung des Auftraggebers und dgl. </t>
    </r>
  </si>
  <si>
    <t>Beispielkalkulation: Verrechnungsstundensatz Leistungskategorie B2</t>
  </si>
  <si>
    <r>
      <rPr>
        <b/>
        <sz val="9"/>
        <color theme="1"/>
        <rFont val="Arial"/>
        <family val="2"/>
      </rPr>
      <t xml:space="preserve">Leistungskategorie B2:
</t>
    </r>
    <r>
      <rPr>
        <sz val="9"/>
        <color theme="1"/>
        <rFont val="Arial"/>
        <family val="2"/>
      </rPr>
      <t>Ingenieure, Konstrukteure, Ausschreiber, Bauabrechnung (Fachpersonal mit einschlägiger Ausbildung / mit bis zu 3-jähriger Erfahrung, unterer Bereich der Bandbreite)</t>
    </r>
  </si>
  <si>
    <t>Beispielkalkulation: Verrechnungsstundensatz Leistungskategorie B und B1</t>
  </si>
  <si>
    <r>
      <rPr>
        <b/>
        <sz val="9"/>
        <color theme="1"/>
        <rFont val="Arial"/>
        <family val="2"/>
      </rPr>
      <t xml:space="preserve">Leistungskategorie B und B1:
</t>
    </r>
    <r>
      <rPr>
        <sz val="9"/>
        <color theme="1"/>
        <rFont val="Arial"/>
        <family val="2"/>
      </rPr>
      <t>Technische u. wirtschaftliche Aufgaben; Experts, Junior Experts
Ingenieure und Experten für Entwurf, Konstruktion, Bemessung, Projektmanagement, Bauaufsicht, etc. (Experten mit mehr als 
3-jähriger Erfahrung, oberer Bereich der Bandbreite)</t>
    </r>
  </si>
  <si>
    <t>Beispielkalkulation: Verrechnungsstundensatz Leistungskategorie C</t>
  </si>
  <si>
    <r>
      <rPr>
        <b/>
        <sz val="9"/>
        <color theme="1"/>
        <rFont val="Arial"/>
        <family val="2"/>
      </rPr>
      <t xml:space="preserve">Leistungskategorie C:
</t>
    </r>
    <r>
      <rPr>
        <sz val="9"/>
        <color theme="1"/>
        <rFont val="Arial"/>
        <family val="2"/>
      </rPr>
      <t>Administrative Aufgaben
Kaufmännische Assistenz, Sekretariat, technisches Hilfspersonal (Technisches und kaufmännisches Hilfspersonal)</t>
    </r>
  </si>
  <si>
    <t>2016: BG 3/18*</t>
  </si>
  <si>
    <r>
      <t xml:space="preserve">nach Allgemeinen Regelungen: 
Stundensatz 
</t>
    </r>
    <r>
      <rPr>
        <b/>
        <sz val="10"/>
        <color theme="1"/>
        <rFont val="Arial"/>
        <family val="2"/>
      </rPr>
      <t>120 - 200 Euro</t>
    </r>
  </si>
  <si>
    <t xml:space="preserve"> durch den Anwender einzusetzen</t>
  </si>
  <si>
    <r>
      <t xml:space="preserve"> nach  
 Allgemeinen  
 Regelungen: 
 Stundensatz 
 </t>
    </r>
    <r>
      <rPr>
        <b/>
        <sz val="10"/>
        <color theme="1"/>
        <rFont val="Arial"/>
        <family val="2"/>
      </rPr>
      <t>120-200 Euro</t>
    </r>
  </si>
  <si>
    <t>nach Allgemeinen Regelungen: 
Stundensatz 
85 -120  bzw. 
90 - 120 Euro</t>
  </si>
  <si>
    <t>nach Allgemeinen Regelungen: 
Stundensatz 
85 - 100 Euro</t>
  </si>
  <si>
    <r>
      <t xml:space="preserve">nach Allgemeinen Regelungen: 
Stundensatz 
</t>
    </r>
    <r>
      <rPr>
        <b/>
        <sz val="10"/>
        <color theme="1"/>
        <rFont val="Arial"/>
        <family val="2"/>
      </rPr>
      <t>45 - 70 Euro</t>
    </r>
  </si>
  <si>
    <t>19 b)</t>
  </si>
  <si>
    <t>19 a)</t>
  </si>
  <si>
    <t>Pflegeurlaub</t>
  </si>
  <si>
    <t>abzüglich Krankenstandstage*</t>
  </si>
  <si>
    <t>abzüglich Krankenstandstage**</t>
  </si>
  <si>
    <t>* Werte 2016 lt. Statistik Austria - Pro Erwerbstätigen entfallende Tage</t>
  </si>
  <si>
    <t>** Werte 2016 lt. Statistik Austria - Pro Erwerbstätigen entfallende Tage</t>
  </si>
  <si>
    <t>* per 1.1.2013 wurde der KV für Angestellte und Ingenieurkonsulenten einer Überarbeitung unterzogen. Neben textlichen Überarbeitungen wurde die Gehaltsordnung modernisiert. Diese sieht nun eine Vor-
  rückung nur mehr bis zum 14. Jahr innerhalb einer Beschäftigungsgruppe vor. Die eingeführte Übergangsregelung ist mit Ende 2016 ausgelaufen. Aus diesem Grund werden für die Beispielkalkulation die
  Daten für die Spalte C aus dem KV 2016 herangezogen. Dies wird auch für die kommenden Jahre fortgesetzt, bis die neuen Gehälter der BG x / Jahr 14 jene der BG x / Jahr 18 aus 2016 übersteigen.</t>
  </si>
  <si>
    <t>2019: BG 6/3</t>
  </si>
  <si>
    <t>2019: BG 6/14</t>
  </si>
  <si>
    <t>2019: BG 5/5</t>
  </si>
  <si>
    <t>2019: BG 5/14</t>
  </si>
  <si>
    <r>
      <t xml:space="preserve">Daten aus Kollektivvertrag 2019: 
</t>
    </r>
    <r>
      <rPr>
        <sz val="10"/>
        <color theme="1"/>
        <rFont val="Arial"/>
        <family val="2"/>
      </rPr>
      <t xml:space="preserve">Beschäftigungsgruppe 3 im Jahr 5
</t>
    </r>
    <r>
      <rPr>
        <b/>
        <sz val="10"/>
        <color theme="1"/>
        <rFont val="Arial"/>
        <family val="2"/>
      </rPr>
      <t xml:space="preserve">Daten aus Kollektivvertrag 2016 *: </t>
    </r>
    <r>
      <rPr>
        <sz val="10"/>
        <color theme="1"/>
        <rFont val="Arial"/>
        <family val="2"/>
      </rPr>
      <t xml:space="preserve">
Beschäftigungsgruppe 3 im Jahr 18</t>
    </r>
  </si>
  <si>
    <t>2019: BG 4/3</t>
  </si>
  <si>
    <t>2019: BG 3/5</t>
  </si>
  <si>
    <t>2019: BG 4/14</t>
  </si>
  <si>
    <r>
      <t xml:space="preserve">Daten aus Kollektivvertrag 2019: 
</t>
    </r>
    <r>
      <rPr>
        <sz val="10"/>
        <color theme="1"/>
        <rFont val="Arial"/>
        <family val="2"/>
      </rPr>
      <t xml:space="preserve">Beschäftigungsgruppe 4 im Jahr 3
</t>
    </r>
    <r>
      <rPr>
        <b/>
        <sz val="10"/>
        <color theme="1"/>
        <rFont val="Arial"/>
        <family val="2"/>
      </rPr>
      <t xml:space="preserve">Daten aus Kollektivvertrag 2019: </t>
    </r>
    <r>
      <rPr>
        <sz val="10"/>
        <color theme="1"/>
        <rFont val="Arial"/>
        <family val="2"/>
      </rPr>
      <t xml:space="preserve">
Beschäftigungsgruppe 4 im Jahr 14</t>
    </r>
  </si>
  <si>
    <r>
      <t xml:space="preserve">Daten aus Kollektivvertrag 2019: 
</t>
    </r>
    <r>
      <rPr>
        <sz val="10"/>
        <color theme="1"/>
        <rFont val="Arial"/>
        <family val="2"/>
      </rPr>
      <t xml:space="preserve">Beschäftigungsgruppe 6 im Jahr 3 
</t>
    </r>
    <r>
      <rPr>
        <b/>
        <sz val="10"/>
        <color theme="1"/>
        <rFont val="Arial"/>
        <family val="2"/>
      </rPr>
      <t xml:space="preserve">Daten aus Kollektivvertrag 2019: </t>
    </r>
    <r>
      <rPr>
        <sz val="10"/>
        <color theme="1"/>
        <rFont val="Arial"/>
        <family val="2"/>
      </rPr>
      <t xml:space="preserve">
Beschäftigungsgruppe 6 im Jahr 14</t>
    </r>
  </si>
  <si>
    <r>
      <t xml:space="preserve">Daten aus Kollektivvertrag 2019: 
</t>
    </r>
    <r>
      <rPr>
        <sz val="10"/>
        <color theme="1"/>
        <rFont val="Arial"/>
        <family val="2"/>
      </rPr>
      <t xml:space="preserve">Beschäftigungsgruppe 5 im Jahr 5
</t>
    </r>
    <r>
      <rPr>
        <b/>
        <sz val="10"/>
        <color theme="1"/>
        <rFont val="Arial"/>
        <family val="2"/>
      </rPr>
      <t xml:space="preserve">Daten aus Kollektivvertrag 2019: </t>
    </r>
    <r>
      <rPr>
        <sz val="10"/>
        <color theme="1"/>
        <rFont val="Arial"/>
        <family val="2"/>
      </rPr>
      <t xml:space="preserve">
Beschäftigungsgruppe 5 im Jahr 14</t>
    </r>
  </si>
  <si>
    <t xml:space="preserve">Version 12     10.12.2018   </t>
  </si>
  <si>
    <t>auf Basis Kollektivvertrag 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</si>
</sst>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scheme val="minor"/>
    </font>
    <font>
      <sz val="11"/>
      <color theme="1"/>
      <name val="Arial"/>
      <family val="2"/>
    </font>
    <font>
      <sz val="14"/>
      <color theme="1"/>
      <name val="Arial"/>
      <family val="2"/>
    </font>
    <font>
      <b/>
      <sz val="11"/>
      <color theme="1"/>
      <name val="Arial"/>
      <family val="2"/>
    </font>
    <font>
      <sz val="8"/>
      <color indexed="81"/>
      <name val="Tahoma"/>
      <family val="2"/>
    </font>
    <font>
      <b/>
      <sz val="8"/>
      <color indexed="81"/>
      <name val="Tahoma"/>
      <family val="2"/>
    </font>
    <font>
      <sz val="8"/>
      <color theme="1"/>
      <name val="Arial"/>
      <family val="2"/>
    </font>
    <font>
      <b/>
      <sz val="14"/>
      <color theme="1"/>
      <name val="Arial"/>
      <family val="2"/>
    </font>
    <font>
      <sz val="9"/>
      <color theme="1"/>
      <name val="Arial"/>
      <family val="2"/>
    </font>
    <font>
      <sz val="10"/>
      <color theme="1"/>
      <name val="Arial"/>
      <family val="2"/>
    </font>
    <font>
      <b/>
      <sz val="9"/>
      <color theme="1"/>
      <name val="Arial"/>
      <family val="2"/>
    </font>
    <font>
      <b/>
      <sz val="10"/>
      <color theme="1"/>
      <name val="Arial"/>
      <family val="2"/>
    </font>
    <font>
      <sz val="11"/>
      <color indexed="8"/>
      <name val="Arial"/>
      <family val="2"/>
    </font>
    <font>
      <b/>
      <sz val="12"/>
      <color theme="0"/>
      <name val="Arial"/>
      <family val="2"/>
    </font>
    <font>
      <sz val="12"/>
      <color theme="0"/>
      <name val="Arial"/>
      <family val="2"/>
    </font>
    <font>
      <sz val="12"/>
      <color theme="1"/>
      <name val="Arial"/>
      <family val="2"/>
    </font>
    <font>
      <sz val="10"/>
      <color theme="1" tint="0.499984740745262"/>
      <name val="Arial"/>
      <family val="2"/>
    </font>
    <font>
      <sz val="11"/>
      <color theme="1" tint="0.499984740745262"/>
      <name val="Arial"/>
      <family val="2"/>
    </font>
    <font>
      <b/>
      <sz val="10"/>
      <color theme="1"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A30046"/>
        <bgColor indexed="64"/>
      </patternFill>
    </fill>
    <fill>
      <patternFill patternType="solid">
        <fgColor rgb="FFDAEFC3"/>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auto="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bottom/>
      <diagonal/>
    </border>
    <border>
      <left style="thin">
        <color indexed="64"/>
      </left>
      <right/>
      <top style="hair">
        <color theme="0" tint="-0.24994659260841701"/>
      </top>
      <bottom style="hair">
        <color theme="0" tint="-0.24994659260841701"/>
      </bottom>
      <diagonal/>
    </border>
    <border>
      <left style="thick">
        <color indexed="64"/>
      </left>
      <right/>
      <top style="thick">
        <color indexed="64"/>
      </top>
      <bottom/>
      <diagonal/>
    </border>
    <border>
      <left/>
      <right style="thin">
        <color theme="0"/>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hair">
        <color theme="0" tint="-0.24994659260841701"/>
      </top>
      <bottom style="hair">
        <color theme="0" tint="-0.24994659260841701"/>
      </bottom>
      <diagonal/>
    </border>
    <border>
      <left/>
      <right style="thick">
        <color indexed="64"/>
      </right>
      <top style="hair">
        <color theme="0" tint="-0.24994659260841701"/>
      </top>
      <bottom style="hair">
        <color theme="0" tint="-0.24994659260841701"/>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style="hair">
        <color theme="0" tint="-0.24994659260841701"/>
      </bottom>
      <diagonal/>
    </border>
    <border>
      <left/>
      <right style="thin">
        <color indexed="64"/>
      </right>
      <top style="medium">
        <color indexed="64"/>
      </top>
      <bottom style="hair">
        <color theme="0" tint="-0.24994659260841701"/>
      </bottom>
      <diagonal/>
    </border>
    <border>
      <left style="thin">
        <color indexed="64"/>
      </left>
      <right/>
      <top style="medium">
        <color indexed="64"/>
      </top>
      <bottom style="hair">
        <color theme="0" tint="-0.24994659260841701"/>
      </bottom>
      <diagonal/>
    </border>
    <border>
      <left/>
      <right style="thick">
        <color indexed="64"/>
      </right>
      <top style="medium">
        <color indexed="64"/>
      </top>
      <bottom style="hair">
        <color theme="0" tint="-0.24994659260841701"/>
      </bottom>
      <diagonal/>
    </border>
    <border>
      <left style="thick">
        <color indexed="64"/>
      </left>
      <right/>
      <top style="hair">
        <color theme="0" tint="-0.24994659260841701"/>
      </top>
      <bottom/>
      <diagonal/>
    </border>
    <border>
      <left/>
      <right style="thin">
        <color auto="1"/>
      </right>
      <top style="hair">
        <color theme="0" tint="-0.24994659260841701"/>
      </top>
      <bottom/>
      <diagonal/>
    </border>
    <border>
      <left style="thin">
        <color indexed="64"/>
      </left>
      <right/>
      <top style="hair">
        <color theme="0" tint="-0.24994659260841701"/>
      </top>
      <bottom/>
      <diagonal/>
    </border>
    <border>
      <left/>
      <right style="thick">
        <color indexed="64"/>
      </right>
      <top style="hair">
        <color theme="0" tint="-0.24994659260841701"/>
      </top>
      <bottom/>
      <diagonal/>
    </border>
    <border>
      <left/>
      <right/>
      <top style="medium">
        <color indexed="64"/>
      </top>
      <bottom style="hair">
        <color theme="0" tint="-0.24994659260841701"/>
      </bottom>
      <diagonal/>
    </border>
    <border>
      <left/>
      <right style="thick">
        <color indexed="64"/>
      </right>
      <top/>
      <bottom style="hair">
        <color theme="0" tint="-0.24994659260841701"/>
      </bottom>
      <diagonal/>
    </border>
    <border>
      <left style="thick">
        <color indexed="64"/>
      </left>
      <right/>
      <top/>
      <bottom style="hair">
        <color theme="0" tint="-0.24994659260841701"/>
      </bottom>
      <diagonal/>
    </border>
    <border>
      <left/>
      <right style="thin">
        <color auto="1"/>
      </right>
      <top/>
      <bottom style="hair">
        <color theme="0" tint="-0.24994659260841701"/>
      </bottom>
      <diagonal/>
    </border>
    <border>
      <left style="thin">
        <color indexed="64"/>
      </left>
      <right/>
      <top/>
      <bottom style="hair">
        <color theme="0" tint="-0.24994659260841701"/>
      </bottom>
      <diagonal/>
    </border>
    <border>
      <left/>
      <right style="thick">
        <color indexed="64"/>
      </right>
      <top style="thin">
        <color indexed="64"/>
      </top>
      <bottom/>
      <diagonal/>
    </border>
    <border>
      <left/>
      <right style="thick">
        <color indexed="64"/>
      </right>
      <top style="medium">
        <color indexed="64"/>
      </top>
      <bottom style="medium">
        <color indexed="64"/>
      </bottom>
      <diagonal/>
    </border>
    <border>
      <left style="hair">
        <color auto="1"/>
      </left>
      <right style="hair">
        <color auto="1"/>
      </right>
      <top/>
      <bottom/>
      <diagonal/>
    </border>
    <border>
      <left style="hair">
        <color auto="1"/>
      </left>
      <right style="hair">
        <color auto="1"/>
      </right>
      <top style="medium">
        <color indexed="64"/>
      </top>
      <bottom style="medium">
        <color indexed="64"/>
      </bottom>
      <diagonal/>
    </border>
    <border>
      <left style="hair">
        <color auto="1"/>
      </left>
      <right style="hair">
        <color auto="1"/>
      </right>
      <top style="hair">
        <color theme="0" tint="-0.24994659260841701"/>
      </top>
      <bottom style="hair">
        <color theme="0" tint="-0.24994659260841701"/>
      </bottom>
      <diagonal/>
    </border>
    <border>
      <left style="hair">
        <color auto="1"/>
      </left>
      <right style="hair">
        <color auto="1"/>
      </right>
      <top/>
      <bottom style="thin">
        <color indexed="64"/>
      </bottom>
      <diagonal/>
    </border>
    <border>
      <left style="hair">
        <color auto="1"/>
      </left>
      <right style="hair">
        <color auto="1"/>
      </right>
      <top style="hair">
        <color theme="0" tint="-0.24994659260841701"/>
      </top>
      <bottom/>
      <diagonal/>
    </border>
    <border>
      <left style="hair">
        <color auto="1"/>
      </left>
      <right style="hair">
        <color auto="1"/>
      </right>
      <top/>
      <bottom style="hair">
        <color theme="0" tint="-0.24994659260841701"/>
      </bottom>
      <diagonal/>
    </border>
    <border>
      <left style="hair">
        <color auto="1"/>
      </left>
      <right style="hair">
        <color auto="1"/>
      </right>
      <top/>
      <bottom style="medium">
        <color indexed="64"/>
      </bottom>
      <diagonal/>
    </border>
    <border>
      <left style="hair">
        <color auto="1"/>
      </left>
      <right style="hair">
        <color auto="1"/>
      </right>
      <top style="medium">
        <color indexed="64"/>
      </top>
      <bottom/>
      <diagonal/>
    </border>
    <border>
      <left style="hair">
        <color auto="1"/>
      </left>
      <right style="hair">
        <color auto="1"/>
      </right>
      <top style="thin">
        <color indexed="64"/>
      </top>
      <bottom/>
      <diagonal/>
    </border>
    <border>
      <left style="hair">
        <color theme="0"/>
      </left>
      <right style="hair">
        <color theme="0"/>
      </right>
      <top/>
      <bottom/>
      <diagonal/>
    </border>
    <border>
      <left style="medium">
        <color indexed="64"/>
      </left>
      <right/>
      <top style="thin">
        <color indexed="64"/>
      </top>
      <bottom/>
      <diagonal/>
    </border>
    <border>
      <left/>
      <right/>
      <top style="thin">
        <color indexed="64"/>
      </top>
      <bottom style="hair">
        <color theme="0" tint="-0.24994659260841701"/>
      </bottom>
      <diagonal/>
    </border>
    <border>
      <left style="hair">
        <color auto="1"/>
      </left>
      <right style="hair">
        <color auto="1"/>
      </right>
      <top style="thin">
        <color indexed="64"/>
      </top>
      <bottom style="hair">
        <color theme="0" tint="-0.24994659260841701"/>
      </bottom>
      <diagonal/>
    </border>
    <border>
      <left style="thick">
        <color indexed="64"/>
      </left>
      <right/>
      <top style="thin">
        <color indexed="64"/>
      </top>
      <bottom style="hair">
        <color theme="0" tint="-0.24994659260841701"/>
      </bottom>
      <diagonal/>
    </border>
    <border>
      <left/>
      <right style="thin">
        <color auto="1"/>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right style="thick">
        <color indexed="64"/>
      </right>
      <top style="thin">
        <color indexed="64"/>
      </top>
      <bottom style="hair">
        <color theme="0" tint="-0.24994659260841701"/>
      </bottom>
      <diagonal/>
    </border>
    <border>
      <left style="thin">
        <color theme="0"/>
      </left>
      <right/>
      <top style="thick">
        <color indexed="64"/>
      </top>
      <bottom/>
      <diagonal/>
    </border>
  </borders>
  <cellStyleXfs count="1">
    <xf numFmtId="0" fontId="0" fillId="0" borderId="0"/>
  </cellStyleXfs>
  <cellXfs count="240">
    <xf numFmtId="0" fontId="0" fillId="0" borderId="0" xfId="0"/>
    <xf numFmtId="0" fontId="1" fillId="0" borderId="0" xfId="0" applyFont="1"/>
    <xf numFmtId="0" fontId="1" fillId="0" borderId="0" xfId="0" applyFont="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8"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1" fillId="0" borderId="0" xfId="0" applyFont="1" applyAlignment="1">
      <alignment horizontal="center" vertical="center"/>
    </xf>
    <xf numFmtId="9" fontId="1" fillId="0" borderId="0" xfId="0" applyNumberFormat="1"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2" fillId="2" borderId="2" xfId="0" applyFont="1" applyFill="1" applyBorder="1"/>
    <xf numFmtId="0" fontId="2" fillId="2" borderId="3" xfId="0" applyFont="1" applyFill="1" applyBorder="1"/>
    <xf numFmtId="0" fontId="8" fillId="0" borderId="7" xfId="0" applyFont="1" applyBorder="1" applyAlignment="1">
      <alignment vertical="center"/>
    </xf>
    <xf numFmtId="0" fontId="1" fillId="0" borderId="13" xfId="0" applyFont="1" applyBorder="1" applyAlignment="1">
      <alignment vertical="center"/>
    </xf>
    <xf numFmtId="4" fontId="1" fillId="0" borderId="12" xfId="0" applyNumberFormat="1" applyFont="1" applyBorder="1" applyAlignment="1">
      <alignment vertical="center"/>
    </xf>
    <xf numFmtId="4" fontId="1" fillId="0" borderId="15" xfId="0" applyNumberFormat="1" applyFont="1" applyBorder="1" applyAlignment="1">
      <alignment vertical="center"/>
    </xf>
    <xf numFmtId="4" fontId="3" fillId="0" borderId="12" xfId="0" applyNumberFormat="1" applyFont="1" applyBorder="1" applyAlignment="1">
      <alignment vertical="center"/>
    </xf>
    <xf numFmtId="4" fontId="1" fillId="0" borderId="17" xfId="0" applyNumberFormat="1" applyFont="1" applyBorder="1" applyAlignment="1">
      <alignment vertical="center"/>
    </xf>
    <xf numFmtId="0" fontId="12" fillId="0" borderId="7" xfId="0" applyFont="1" applyBorder="1" applyAlignment="1">
      <alignment vertical="center"/>
    </xf>
    <xf numFmtId="9" fontId="1" fillId="0" borderId="24" xfId="0" applyNumberFormat="1"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0" fontId="1" fillId="0" borderId="24" xfId="0" applyFont="1" applyBorder="1" applyAlignment="1">
      <alignment vertical="center"/>
    </xf>
    <xf numFmtId="0" fontId="3" fillId="0" borderId="24" xfId="0" applyFont="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vertical="center"/>
    </xf>
    <xf numFmtId="0" fontId="1" fillId="0" borderId="26" xfId="0" applyFont="1" applyBorder="1" applyAlignment="1">
      <alignment vertical="center"/>
    </xf>
    <xf numFmtId="0" fontId="8" fillId="0" borderId="0" xfId="0" applyFont="1"/>
    <xf numFmtId="0" fontId="8" fillId="2" borderId="2" xfId="0" applyFont="1" applyFill="1" applyBorder="1"/>
    <xf numFmtId="0" fontId="3"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center" vertical="center"/>
    </xf>
    <xf numFmtId="10" fontId="1" fillId="0" borderId="18" xfId="0" applyNumberFormat="1" applyFont="1" applyBorder="1" applyAlignment="1">
      <alignment horizontal="center" vertical="center"/>
    </xf>
    <xf numFmtId="0" fontId="9" fillId="0" borderId="0" xfId="0" applyFont="1" applyBorder="1" applyAlignment="1">
      <alignment horizontal="center" vertical="center"/>
    </xf>
    <xf numFmtId="9" fontId="9" fillId="0" borderId="0" xfId="0" applyNumberFormat="1" applyFont="1" applyBorder="1" applyAlignment="1">
      <alignment horizontal="center" vertical="center"/>
    </xf>
    <xf numFmtId="9" fontId="9" fillId="0" borderId="18" xfId="0" applyNumberFormat="1" applyFont="1" applyBorder="1" applyAlignment="1">
      <alignment horizontal="center" vertical="center"/>
    </xf>
    <xf numFmtId="9" fontId="1" fillId="0" borderId="18" xfId="0" applyNumberFormat="1" applyFont="1" applyBorder="1" applyAlignment="1">
      <alignment horizontal="center" vertical="center"/>
    </xf>
    <xf numFmtId="9" fontId="1" fillId="0" borderId="13" xfId="0" applyNumberFormat="1"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3" fillId="0" borderId="5" xfId="0" applyFont="1" applyFill="1" applyBorder="1" applyAlignment="1">
      <alignment vertical="center"/>
    </xf>
    <xf numFmtId="0" fontId="1"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vertical="center"/>
    </xf>
    <xf numFmtId="0" fontId="1" fillId="0" borderId="19" xfId="0" applyFont="1" applyFill="1" applyBorder="1" applyAlignment="1">
      <alignment horizontal="center" vertical="center"/>
    </xf>
    <xf numFmtId="4" fontId="3" fillId="0" borderId="11" xfId="0" applyNumberFormat="1" applyFont="1" applyFill="1" applyBorder="1" applyAlignment="1">
      <alignment vertical="center"/>
    </xf>
    <xf numFmtId="0" fontId="3" fillId="0" borderId="14" xfId="0" applyFont="1" applyBorder="1" applyAlignment="1">
      <alignment vertical="center"/>
    </xf>
    <xf numFmtId="9" fontId="3" fillId="0" borderId="14" xfId="0" applyNumberFormat="1" applyFont="1" applyBorder="1" applyAlignment="1">
      <alignment horizontal="center" vertical="center"/>
    </xf>
    <xf numFmtId="9" fontId="1" fillId="0" borderId="21" xfId="0" applyNumberFormat="1" applyFont="1" applyBorder="1" applyAlignment="1">
      <alignment horizontal="center" vertical="center"/>
    </xf>
    <xf numFmtId="4" fontId="3" fillId="0" borderId="16" xfId="0" applyNumberFormat="1" applyFont="1" applyBorder="1" applyAlignment="1">
      <alignment vertical="center"/>
    </xf>
    <xf numFmtId="4" fontId="1" fillId="0" borderId="0" xfId="0" applyNumberFormat="1" applyFont="1" applyBorder="1" applyAlignment="1">
      <alignmen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11" fillId="0" borderId="6" xfId="0" applyFont="1" applyBorder="1" applyAlignment="1">
      <alignment horizontal="center" vertical="center"/>
    </xf>
    <xf numFmtId="0" fontId="3" fillId="2" borderId="27" xfId="0" applyFont="1" applyFill="1" applyBorder="1" applyAlignment="1">
      <alignment vertical="center"/>
    </xf>
    <xf numFmtId="0" fontId="1" fillId="2" borderId="9" xfId="0" applyFont="1" applyFill="1" applyBorder="1" applyAlignment="1">
      <alignment horizontal="center" vertical="center"/>
    </xf>
    <xf numFmtId="0" fontId="3" fillId="2" borderId="9" xfId="0" applyFont="1" applyFill="1" applyBorder="1" applyAlignment="1">
      <alignment horizontal="left" vertical="center"/>
    </xf>
    <xf numFmtId="0" fontId="3" fillId="2" borderId="9" xfId="0" applyFont="1" applyFill="1" applyBorder="1" applyAlignment="1">
      <alignment vertical="center"/>
    </xf>
    <xf numFmtId="0" fontId="1" fillId="2" borderId="22" xfId="0" applyFont="1" applyFill="1" applyBorder="1" applyAlignment="1">
      <alignment horizontal="center" vertical="center"/>
    </xf>
    <xf numFmtId="4" fontId="3" fillId="2" borderId="17" xfId="0" applyNumberFormat="1" applyFont="1" applyFill="1" applyBorder="1" applyAlignment="1">
      <alignment vertical="center"/>
    </xf>
    <xf numFmtId="0" fontId="3" fillId="0" borderId="16" xfId="0" applyFont="1" applyBorder="1" applyAlignment="1">
      <alignment horizontal="center" vertical="center"/>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 fillId="4" borderId="4" xfId="0" applyFont="1" applyFill="1" applyBorder="1"/>
    <xf numFmtId="0" fontId="1" fillId="0" borderId="32" xfId="0" applyFont="1" applyBorder="1" applyAlignment="1">
      <alignment horizontal="center" vertical="center"/>
    </xf>
    <xf numFmtId="4" fontId="1" fillId="0" borderId="23" xfId="0" applyNumberFormat="1" applyFont="1" applyBorder="1" applyAlignment="1">
      <alignment vertical="center"/>
    </xf>
    <xf numFmtId="4" fontId="3" fillId="0" borderId="23" xfId="0" applyNumberFormat="1" applyFont="1" applyBorder="1" applyAlignment="1">
      <alignment vertical="center"/>
    </xf>
    <xf numFmtId="9" fontId="9" fillId="0" borderId="24" xfId="0" applyNumberFormat="1" applyFont="1" applyBorder="1" applyAlignment="1">
      <alignment horizontal="center" vertical="center"/>
    </xf>
    <xf numFmtId="0" fontId="13" fillId="3" borderId="7"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4" fontId="13" fillId="3" borderId="31" xfId="0" applyNumberFormat="1" applyFont="1" applyFill="1" applyBorder="1" applyAlignment="1">
      <alignment vertical="center"/>
    </xf>
    <xf numFmtId="164" fontId="14" fillId="3" borderId="0" xfId="0" applyNumberFormat="1" applyFont="1" applyFill="1" applyBorder="1" applyAlignment="1">
      <alignment horizontal="center" vertical="center"/>
    </xf>
    <xf numFmtId="0" fontId="15" fillId="0" borderId="0" xfId="0" applyFont="1" applyAlignment="1">
      <alignment vertical="center"/>
    </xf>
    <xf numFmtId="0" fontId="13" fillId="3" borderId="12" xfId="0" applyFont="1" applyFill="1" applyBorder="1" applyAlignment="1">
      <alignment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 fillId="0" borderId="40" xfId="0" applyFont="1" applyBorder="1" applyAlignment="1">
      <alignment horizontal="center" vertical="center"/>
    </xf>
    <xf numFmtId="4" fontId="1" fillId="0" borderId="37" xfId="0" applyNumberFormat="1" applyFont="1" applyBorder="1" applyAlignment="1">
      <alignment vertical="center"/>
    </xf>
    <xf numFmtId="0" fontId="1" fillId="0" borderId="36" xfId="0" applyFont="1" applyBorder="1" applyAlignment="1">
      <alignment horizontal="center" vertical="center"/>
    </xf>
    <xf numFmtId="10" fontId="1" fillId="0" borderId="36" xfId="0" applyNumberFormat="1" applyFont="1" applyBorder="1" applyAlignment="1">
      <alignment horizontal="center" vertical="center"/>
    </xf>
    <xf numFmtId="0" fontId="1" fillId="0" borderId="45" xfId="0" applyFont="1" applyBorder="1" applyAlignment="1">
      <alignment horizontal="center" vertical="center"/>
    </xf>
    <xf numFmtId="4" fontId="1" fillId="0" borderId="46" xfId="0" applyNumberFormat="1" applyFont="1" applyBorder="1" applyAlignment="1">
      <alignment vertical="center"/>
    </xf>
    <xf numFmtId="4" fontId="3" fillId="0" borderId="46" xfId="0" applyNumberFormat="1" applyFont="1" applyBorder="1" applyAlignment="1">
      <alignment vertical="center"/>
    </xf>
    <xf numFmtId="4" fontId="3" fillId="0" borderId="37" xfId="0" applyNumberFormat="1" applyFont="1" applyBorder="1" applyAlignment="1">
      <alignment vertical="center"/>
    </xf>
    <xf numFmtId="4" fontId="3" fillId="2" borderId="42" xfId="0" applyNumberFormat="1" applyFont="1" applyFill="1" applyBorder="1" applyAlignment="1">
      <alignment vertical="center"/>
    </xf>
    <xf numFmtId="4" fontId="3" fillId="2" borderId="44" xfId="0" applyNumberFormat="1" applyFont="1" applyFill="1" applyBorder="1" applyAlignment="1">
      <alignment vertical="center"/>
    </xf>
    <xf numFmtId="0" fontId="11" fillId="0" borderId="0" xfId="0" applyFont="1" applyBorder="1" applyAlignment="1">
      <alignment horizontal="center" vertical="center"/>
    </xf>
    <xf numFmtId="4" fontId="3" fillId="0" borderId="0" xfId="0" applyNumberFormat="1" applyFont="1" applyBorder="1" applyAlignment="1">
      <alignment vertical="center"/>
    </xf>
    <xf numFmtId="9" fontId="1" fillId="0" borderId="36" xfId="0" applyNumberFormat="1" applyFont="1" applyBorder="1" applyAlignment="1">
      <alignment horizontal="center" vertical="center"/>
    </xf>
    <xf numFmtId="164" fontId="14" fillId="3" borderId="36" xfId="0" applyNumberFormat="1" applyFont="1" applyFill="1" applyBorder="1" applyAlignment="1">
      <alignment horizontal="center" vertical="center"/>
    </xf>
    <xf numFmtId="4" fontId="13" fillId="3" borderId="37" xfId="0" applyNumberFormat="1" applyFont="1" applyFill="1" applyBorder="1" applyAlignment="1">
      <alignment vertical="center"/>
    </xf>
    <xf numFmtId="0" fontId="1" fillId="2" borderId="41"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36" xfId="0" applyFont="1" applyFill="1" applyBorder="1" applyAlignment="1">
      <alignment horizontal="center" vertical="center"/>
    </xf>
    <xf numFmtId="4" fontId="3" fillId="2" borderId="12" xfId="0" applyNumberFormat="1" applyFont="1" applyFill="1" applyBorder="1" applyAlignment="1">
      <alignment vertical="center"/>
    </xf>
    <xf numFmtId="0" fontId="1" fillId="2" borderId="18" xfId="0" applyFont="1" applyFill="1" applyBorder="1" applyAlignment="1">
      <alignment horizontal="center" vertical="center"/>
    </xf>
    <xf numFmtId="4" fontId="3" fillId="2" borderId="37" xfId="0" applyNumberFormat="1" applyFont="1" applyFill="1" applyBorder="1" applyAlignment="1">
      <alignment vertical="center"/>
    </xf>
    <xf numFmtId="0" fontId="9" fillId="2" borderId="36"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36" xfId="0" applyFont="1" applyBorder="1" applyAlignment="1">
      <alignment horizontal="center" vertical="center"/>
    </xf>
    <xf numFmtId="0" fontId="13" fillId="3" borderId="36" xfId="0" applyFont="1" applyFill="1" applyBorder="1" applyAlignment="1">
      <alignment horizontal="center" vertical="center"/>
    </xf>
    <xf numFmtId="0" fontId="11" fillId="0" borderId="36" xfId="0" applyFont="1" applyBorder="1" applyAlignment="1">
      <alignment horizontal="center" vertical="center"/>
    </xf>
    <xf numFmtId="9" fontId="9" fillId="0" borderId="36" xfId="0" applyNumberFormat="1" applyFont="1" applyBorder="1" applyAlignment="1">
      <alignment horizontal="center" vertical="center"/>
    </xf>
    <xf numFmtId="9" fontId="9" fillId="0" borderId="49" xfId="0" applyNumberFormat="1" applyFont="1" applyBorder="1" applyAlignment="1">
      <alignment horizontal="center" vertical="center"/>
    </xf>
    <xf numFmtId="9" fontId="9" fillId="0" borderId="22" xfId="0" applyNumberFormat="1" applyFont="1" applyBorder="1" applyAlignment="1">
      <alignment horizontal="center" vertical="center"/>
    </xf>
    <xf numFmtId="4" fontId="1" fillId="0" borderId="50" xfId="0" applyNumberFormat="1" applyFont="1" applyBorder="1" applyAlignment="1">
      <alignment vertical="center"/>
    </xf>
    <xf numFmtId="4" fontId="1" fillId="0" borderId="52" xfId="0" applyNumberFormat="1" applyFont="1" applyBorder="1" applyAlignment="1">
      <alignment vertical="center"/>
    </xf>
    <xf numFmtId="4" fontId="1" fillId="0" borderId="54" xfId="0" applyNumberFormat="1" applyFont="1" applyBorder="1" applyAlignment="1">
      <alignment vertical="center"/>
    </xf>
    <xf numFmtId="0" fontId="1" fillId="0" borderId="38" xfId="0" applyFont="1" applyFill="1" applyBorder="1" applyAlignment="1">
      <alignment horizontal="center" vertical="center"/>
    </xf>
    <xf numFmtId="4" fontId="3" fillId="0" borderId="39" xfId="0" applyNumberFormat="1" applyFont="1" applyFill="1" applyBorder="1" applyAlignment="1">
      <alignment vertical="center"/>
    </xf>
    <xf numFmtId="0" fontId="1" fillId="2" borderId="49" xfId="0" applyFont="1" applyFill="1" applyBorder="1" applyAlignment="1">
      <alignment horizontal="center" vertical="center"/>
    </xf>
    <xf numFmtId="4" fontId="3" fillId="2" borderId="50" xfId="0" applyNumberFormat="1" applyFont="1" applyFill="1" applyBorder="1" applyAlignment="1">
      <alignment vertical="center"/>
    </xf>
    <xf numFmtId="0" fontId="1" fillId="0" borderId="55" xfId="0" applyFont="1" applyBorder="1" applyAlignment="1">
      <alignment horizontal="center" vertical="center"/>
    </xf>
    <xf numFmtId="4" fontId="3" fillId="0" borderId="56" xfId="0" applyNumberFormat="1" applyFont="1" applyBorder="1" applyAlignment="1">
      <alignment vertical="center"/>
    </xf>
    <xf numFmtId="0" fontId="1" fillId="0" borderId="57" xfId="0" applyFont="1" applyBorder="1" applyAlignment="1">
      <alignment horizontal="center" vertical="center"/>
    </xf>
    <xf numFmtId="4" fontId="3" fillId="0" borderId="58" xfId="0" applyNumberFormat="1" applyFont="1" applyBorder="1" applyAlignment="1">
      <alignment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1" fillId="0" borderId="26" xfId="0" applyFont="1" applyBorder="1" applyAlignment="1">
      <alignment horizontal="center" vertical="center"/>
    </xf>
    <xf numFmtId="4" fontId="1" fillId="0" borderId="56" xfId="0" applyNumberFormat="1" applyFont="1" applyBorder="1" applyAlignment="1">
      <alignment vertical="center"/>
    </xf>
    <xf numFmtId="4" fontId="1" fillId="0" borderId="58" xfId="0" applyNumberFormat="1" applyFont="1" applyBorder="1" applyAlignment="1">
      <alignment vertical="center"/>
    </xf>
    <xf numFmtId="0" fontId="1" fillId="0" borderId="61" xfId="0" applyFont="1" applyBorder="1" applyAlignment="1">
      <alignment horizontal="center" vertical="center"/>
    </xf>
    <xf numFmtId="4" fontId="1" fillId="0" borderId="62" xfId="0" applyNumberFormat="1" applyFont="1" applyBorder="1" applyAlignment="1">
      <alignment vertical="center"/>
    </xf>
    <xf numFmtId="0" fontId="1" fillId="0" borderId="63" xfId="0" applyFont="1" applyBorder="1" applyAlignment="1">
      <alignment horizontal="center" vertical="center"/>
    </xf>
    <xf numFmtId="4" fontId="1" fillId="0" borderId="60" xfId="0" applyNumberFormat="1" applyFont="1" applyFill="1" applyBorder="1" applyAlignment="1">
      <alignment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4" fontId="1" fillId="0" borderId="60" xfId="0" applyNumberFormat="1" applyFont="1" applyBorder="1" applyAlignment="1">
      <alignment vertical="center"/>
    </xf>
    <xf numFmtId="9" fontId="1" fillId="0" borderId="25" xfId="0" applyNumberFormat="1" applyFont="1" applyBorder="1" applyAlignment="1">
      <alignment horizontal="center" vertical="center"/>
    </xf>
    <xf numFmtId="9" fontId="1" fillId="0" borderId="55" xfId="0" applyNumberFormat="1" applyFont="1" applyBorder="1" applyAlignment="1">
      <alignment horizontal="center" vertical="center"/>
    </xf>
    <xf numFmtId="9" fontId="1" fillId="0" borderId="57" xfId="0" applyNumberFormat="1" applyFont="1" applyBorder="1" applyAlignment="1">
      <alignment horizontal="center" vertical="center"/>
    </xf>
    <xf numFmtId="0" fontId="3" fillId="0" borderId="26" xfId="0" applyFont="1" applyBorder="1" applyAlignment="1">
      <alignment vertical="center"/>
    </xf>
    <xf numFmtId="9" fontId="3" fillId="0" borderId="26" xfId="0" applyNumberFormat="1" applyFont="1" applyBorder="1" applyAlignment="1">
      <alignment horizontal="center" vertical="center"/>
    </xf>
    <xf numFmtId="9" fontId="1" fillId="0" borderId="61" xfId="0" applyNumberFormat="1" applyFont="1" applyBorder="1" applyAlignment="1">
      <alignment horizontal="center" vertical="center"/>
    </xf>
    <xf numFmtId="4" fontId="3" fillId="0" borderId="62" xfId="0" applyNumberFormat="1" applyFont="1" applyBorder="1" applyAlignment="1">
      <alignment vertical="center"/>
    </xf>
    <xf numFmtId="9" fontId="1" fillId="0" borderId="63" xfId="0" applyNumberFormat="1" applyFont="1" applyBorder="1" applyAlignment="1">
      <alignment horizontal="center" vertical="center"/>
    </xf>
    <xf numFmtId="4" fontId="3" fillId="0" borderId="60" xfId="0" applyNumberFormat="1" applyFont="1" applyBorder="1" applyAlignment="1">
      <alignment vertical="center"/>
    </xf>
    <xf numFmtId="4" fontId="1" fillId="0" borderId="64" xfId="0" applyNumberFormat="1" applyFont="1" applyBorder="1" applyAlignment="1">
      <alignment vertical="center"/>
    </xf>
    <xf numFmtId="4" fontId="1" fillId="0" borderId="65" xfId="0" applyNumberFormat="1" applyFont="1" applyBorder="1" applyAlignment="1">
      <alignment vertical="center"/>
    </xf>
    <xf numFmtId="0" fontId="6" fillId="0" borderId="67" xfId="0" applyFont="1" applyBorder="1" applyAlignment="1">
      <alignment horizontal="center" vertical="center"/>
    </xf>
    <xf numFmtId="9" fontId="3" fillId="0" borderId="69" xfId="0" applyNumberFormat="1" applyFont="1" applyBorder="1" applyAlignment="1">
      <alignment horizontal="center" vertical="center"/>
    </xf>
    <xf numFmtId="9" fontId="1" fillId="0" borderId="70" xfId="0" applyNumberFormat="1" applyFont="1" applyBorder="1" applyAlignment="1">
      <alignment horizontal="center" vertical="center"/>
    </xf>
    <xf numFmtId="9" fontId="3" fillId="0" borderId="71" xfId="0" applyNumberFormat="1" applyFont="1" applyBorder="1" applyAlignment="1">
      <alignment horizontal="center" vertical="center"/>
    </xf>
    <xf numFmtId="10" fontId="3" fillId="0" borderId="68" xfId="0" applyNumberFormat="1"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1" fillId="0" borderId="68"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 fillId="0" borderId="74" xfId="0" applyFont="1" applyBorder="1" applyAlignment="1">
      <alignment horizontal="center" vertical="center"/>
    </xf>
    <xf numFmtId="10" fontId="1" fillId="0" borderId="68" xfId="0" applyNumberFormat="1" applyFont="1" applyBorder="1" applyAlignment="1">
      <alignment horizontal="center" vertical="center"/>
    </xf>
    <xf numFmtId="10" fontId="1" fillId="0" borderId="66" xfId="0" applyNumberFormat="1" applyFont="1" applyBorder="1" applyAlignment="1">
      <alignment horizontal="center" vertical="center"/>
    </xf>
    <xf numFmtId="0" fontId="3" fillId="0" borderId="72" xfId="0" applyFont="1" applyFill="1" applyBorder="1" applyAlignment="1">
      <alignment horizontal="center" vertical="center"/>
    </xf>
    <xf numFmtId="0" fontId="13" fillId="3" borderId="75" xfId="0" applyFont="1" applyFill="1" applyBorder="1" applyAlignment="1">
      <alignment horizontal="center" vertical="center"/>
    </xf>
    <xf numFmtId="9" fontId="1" fillId="0" borderId="47" xfId="0" applyNumberFormat="1" applyFont="1" applyBorder="1" applyAlignment="1">
      <alignment horizontal="center" vertical="center"/>
    </xf>
    <xf numFmtId="4" fontId="3" fillId="0" borderId="48" xfId="0" applyNumberFormat="1" applyFont="1" applyBorder="1" applyAlignment="1">
      <alignment vertical="center"/>
    </xf>
    <xf numFmtId="0" fontId="3" fillId="0" borderId="25" xfId="0" applyFont="1" applyBorder="1" applyAlignment="1">
      <alignment vertical="center"/>
    </xf>
    <xf numFmtId="9" fontId="1" fillId="0" borderId="55" xfId="0" applyNumberFormat="1" applyFont="1" applyFill="1" applyBorder="1" applyAlignment="1">
      <alignment horizontal="center" vertical="center"/>
    </xf>
    <xf numFmtId="9" fontId="1" fillId="0" borderId="57" xfId="0" applyNumberFormat="1" applyFont="1" applyFill="1" applyBorder="1" applyAlignment="1">
      <alignment horizontal="center" vertical="center"/>
    </xf>
    <xf numFmtId="0" fontId="1" fillId="0" borderId="76" xfId="0" applyFont="1" applyBorder="1" applyAlignment="1">
      <alignment vertical="center"/>
    </xf>
    <xf numFmtId="10" fontId="1" fillId="0" borderId="70" xfId="0" applyNumberFormat="1" applyFont="1" applyBorder="1" applyAlignment="1">
      <alignment horizontal="center" vertical="center"/>
    </xf>
    <xf numFmtId="0" fontId="6" fillId="0" borderId="77" xfId="0" applyFont="1" applyBorder="1" applyAlignment="1">
      <alignment vertical="center"/>
    </xf>
    <xf numFmtId="0" fontId="1" fillId="0" borderId="77" xfId="0" applyFont="1" applyBorder="1" applyAlignment="1">
      <alignment vertical="center"/>
    </xf>
    <xf numFmtId="10" fontId="1" fillId="0" borderId="78" xfId="0" applyNumberFormat="1" applyFont="1" applyBorder="1" applyAlignment="1">
      <alignment horizontal="center" vertical="center"/>
    </xf>
    <xf numFmtId="10" fontId="1" fillId="0" borderId="79" xfId="0" applyNumberFormat="1" applyFont="1" applyBorder="1" applyAlignment="1">
      <alignment horizontal="center" vertical="center"/>
    </xf>
    <xf numFmtId="4" fontId="1" fillId="0" borderId="80" xfId="0" applyNumberFormat="1" applyFont="1" applyBorder="1" applyAlignment="1">
      <alignment vertical="center"/>
    </xf>
    <xf numFmtId="10" fontId="1" fillId="0" borderId="81" xfId="0" applyNumberFormat="1" applyFont="1" applyBorder="1" applyAlignment="1">
      <alignment horizontal="center" vertical="center"/>
    </xf>
    <xf numFmtId="4" fontId="1" fillId="0" borderId="82" xfId="0" applyNumberFormat="1" applyFont="1" applyBorder="1" applyAlignment="1">
      <alignment vertical="center"/>
    </xf>
    <xf numFmtId="9" fontId="3" fillId="0" borderId="0" xfId="0" applyNumberFormat="1" applyFont="1" applyBorder="1" applyAlignment="1">
      <alignment horizontal="center" vertical="center"/>
    </xf>
    <xf numFmtId="9" fontId="1" fillId="0" borderId="40" xfId="0" applyNumberFormat="1" applyFont="1" applyBorder="1" applyAlignment="1">
      <alignment horizontal="center" vertical="center"/>
    </xf>
    <xf numFmtId="9" fontId="1" fillId="0" borderId="20" xfId="0" applyNumberFormat="1" applyFont="1" applyBorder="1" applyAlignment="1">
      <alignment horizontal="center" vertical="center"/>
    </xf>
    <xf numFmtId="0" fontId="3" fillId="2" borderId="7" xfId="0" applyFont="1" applyFill="1" applyBorder="1" applyAlignment="1">
      <alignment vertical="center"/>
    </xf>
    <xf numFmtId="0" fontId="1"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66" xfId="0" applyFont="1" applyFill="1" applyBorder="1" applyAlignment="1">
      <alignment horizontal="center" vertical="center"/>
    </xf>
    <xf numFmtId="9" fontId="1" fillId="4" borderId="70" xfId="0" applyNumberFormat="1"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protection locked="0"/>
    </xf>
    <xf numFmtId="0" fontId="1" fillId="4" borderId="71" xfId="0" applyFont="1" applyFill="1" applyBorder="1" applyAlignment="1" applyProtection="1">
      <alignment horizontal="center" vertical="center"/>
      <protection locked="0"/>
    </xf>
    <xf numFmtId="9" fontId="1" fillId="4" borderId="66" xfId="0" applyNumberFormat="1" applyFont="1" applyFill="1" applyBorder="1" applyAlignment="1" applyProtection="1">
      <alignment horizontal="center" vertical="center"/>
      <protection locked="0"/>
    </xf>
    <xf numFmtId="9" fontId="1" fillId="4" borderId="68" xfId="0" applyNumberFormat="1" applyFont="1" applyFill="1" applyBorder="1" applyAlignment="1" applyProtection="1">
      <alignment horizontal="center" vertical="center"/>
      <protection locked="0"/>
    </xf>
    <xf numFmtId="9" fontId="1" fillId="4" borderId="74" xfId="0" applyNumberFormat="1"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17" fillId="0" borderId="13" xfId="0" applyFont="1" applyBorder="1" applyAlignment="1">
      <alignment horizontal="center" vertical="center"/>
    </xf>
    <xf numFmtId="9" fontId="16" fillId="0" borderId="25" xfId="0" applyNumberFormat="1"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10" fontId="16" fillId="0" borderId="24" xfId="0" applyNumberFormat="1" applyFont="1" applyBorder="1" applyAlignment="1">
      <alignment horizontal="center" vertical="center"/>
    </xf>
    <xf numFmtId="0" fontId="16" fillId="0" borderId="25" xfId="0" applyFont="1" applyBorder="1" applyAlignment="1">
      <alignment horizontal="center" vertical="center"/>
    </xf>
    <xf numFmtId="10" fontId="16" fillId="0" borderId="77" xfId="0" applyNumberFormat="1" applyFont="1" applyBorder="1" applyAlignment="1">
      <alignment horizontal="center" vertical="center"/>
    </xf>
    <xf numFmtId="10" fontId="16" fillId="0" borderId="0" xfId="0" applyNumberFormat="1" applyFont="1" applyBorder="1" applyAlignment="1">
      <alignment horizontal="center" vertical="center"/>
    </xf>
    <xf numFmtId="0" fontId="16" fillId="0" borderId="6" xfId="0" applyFont="1" applyFill="1" applyBorder="1" applyAlignment="1">
      <alignment horizontal="center" vertical="center"/>
    </xf>
    <xf numFmtId="0" fontId="16" fillId="0" borderId="2" xfId="0" applyFont="1" applyBorder="1" applyAlignment="1">
      <alignment horizontal="center" vertical="center"/>
    </xf>
    <xf numFmtId="0" fontId="16" fillId="2" borderId="9" xfId="0" applyFont="1" applyFill="1" applyBorder="1" applyAlignment="1">
      <alignment horizontal="center" vertical="center"/>
    </xf>
    <xf numFmtId="0" fontId="16" fillId="0" borderId="26" xfId="0" applyFont="1" applyBorder="1" applyAlignment="1">
      <alignment horizontal="center" vertical="center"/>
    </xf>
    <xf numFmtId="0" fontId="16" fillId="0" borderId="59" xfId="0" applyFont="1" applyBorder="1" applyAlignment="1">
      <alignment horizontal="center" vertical="center"/>
    </xf>
    <xf numFmtId="0" fontId="16" fillId="2" borderId="0" xfId="0" applyFont="1" applyFill="1" applyBorder="1" applyAlignment="1">
      <alignment horizontal="center" vertical="center"/>
    </xf>
    <xf numFmtId="9" fontId="16" fillId="0" borderId="14" xfId="0" applyNumberFormat="1" applyFont="1" applyBorder="1" applyAlignment="1">
      <alignment horizontal="center" vertical="center"/>
    </xf>
    <xf numFmtId="9" fontId="16" fillId="0" borderId="13" xfId="0" applyNumberFormat="1" applyFont="1" applyBorder="1" applyAlignment="1">
      <alignment horizontal="center" vertical="center"/>
    </xf>
    <xf numFmtId="9" fontId="16" fillId="0" borderId="0" xfId="0" applyNumberFormat="1" applyFont="1" applyBorder="1" applyAlignment="1">
      <alignment horizontal="center" vertical="center"/>
    </xf>
    <xf numFmtId="9" fontId="16" fillId="0" borderId="24" xfId="0" applyNumberFormat="1" applyFont="1" applyBorder="1" applyAlignment="1">
      <alignment horizontal="center" vertical="center"/>
    </xf>
    <xf numFmtId="9" fontId="16" fillId="0" borderId="25" xfId="0" applyNumberFormat="1" applyFont="1" applyBorder="1" applyAlignment="1">
      <alignment horizontal="center" vertical="center"/>
    </xf>
    <xf numFmtId="9" fontId="16" fillId="0" borderId="26" xfId="0" applyNumberFormat="1" applyFont="1" applyBorder="1" applyAlignment="1">
      <alignment horizontal="center" vertical="center"/>
    </xf>
    <xf numFmtId="164" fontId="16" fillId="3" borderId="0" xfId="0" applyNumberFormat="1" applyFont="1" applyFill="1" applyBorder="1" applyAlignment="1">
      <alignment horizontal="center" vertical="center"/>
    </xf>
    <xf numFmtId="0" fontId="16" fillId="2" borderId="6" xfId="0" applyFont="1" applyFill="1" applyBorder="1" applyAlignment="1">
      <alignment horizontal="center" vertical="center"/>
    </xf>
    <xf numFmtId="0" fontId="17" fillId="0" borderId="0" xfId="0" applyFont="1"/>
    <xf numFmtId="0" fontId="18" fillId="3" borderId="0" xfId="0" applyFont="1" applyFill="1" applyBorder="1" applyAlignment="1">
      <alignment horizontal="center" vertical="center"/>
    </xf>
    <xf numFmtId="0" fontId="18" fillId="0" borderId="6" xfId="0" applyFont="1" applyBorder="1" applyAlignment="1">
      <alignment horizontal="center" vertical="center"/>
    </xf>
    <xf numFmtId="4" fontId="1" fillId="2" borderId="18" xfId="0" applyNumberFormat="1" applyFont="1" applyFill="1" applyBorder="1" applyAlignment="1">
      <alignment horizontal="center" vertical="center"/>
    </xf>
    <xf numFmtId="4" fontId="1" fillId="0" borderId="0" xfId="0" applyNumberFormat="1" applyFont="1" applyBorder="1" applyAlignment="1">
      <alignment horizontal="center" vertical="center"/>
    </xf>
    <xf numFmtId="4" fontId="1" fillId="2" borderId="43"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16" fillId="0" borderId="6" xfId="0" applyFont="1" applyBorder="1" applyAlignment="1">
      <alignment horizontal="center" vertical="center"/>
    </xf>
    <xf numFmtId="0" fontId="6" fillId="0" borderId="0" xfId="0" applyFont="1"/>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11" fillId="0" borderId="29"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8" fillId="0" borderId="0" xfId="0" applyFont="1" applyAlignment="1">
      <alignment horizontal="left" vertical="top" wrapText="1"/>
    </xf>
    <xf numFmtId="0" fontId="13" fillId="3" borderId="83"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4" xfId="0" applyFont="1" applyFill="1" applyBorder="1" applyAlignment="1">
      <alignment horizontal="center" vertical="center"/>
    </xf>
  </cellXfs>
  <cellStyles count="1">
    <cellStyle name="Standard" xfId="0" builtinId="0"/>
  </cellStyles>
  <dxfs count="0"/>
  <tableStyles count="0" defaultTableStyle="TableStyleMedium9" defaultPivotStyle="PivotStyleLight16"/>
  <colors>
    <mruColors>
      <color rgb="FFA3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9323322" y="859971"/>
          <a:ext cx="1715033" cy="147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A1</a:t>
          </a:r>
        </a:p>
      </xdr:txBody>
    </xdr:sp>
    <xdr:clientData/>
  </xdr:twoCellAnchor>
  <xdr:twoCellAnchor>
    <xdr:from>
      <xdr:col>8</xdr:col>
      <xdr:colOff>530680</xdr:colOff>
      <xdr:row>2</xdr:row>
      <xdr:rowOff>462642</xdr:rowOff>
    </xdr:from>
    <xdr:to>
      <xdr:col>10</xdr:col>
      <xdr:colOff>762001</xdr:colOff>
      <xdr:row>2</xdr:row>
      <xdr:rowOff>1061356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9198430" y="1469571"/>
          <a:ext cx="1510392"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2019</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9328925" y="858371"/>
          <a:ext cx="1714232" cy="1482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A2</a:t>
          </a:r>
        </a:p>
      </xdr:txBody>
    </xdr:sp>
    <xdr:clientData/>
  </xdr:twoCellAnchor>
  <xdr:twoCellAnchor>
    <xdr:from>
      <xdr:col>8</xdr:col>
      <xdr:colOff>653143</xdr:colOff>
      <xdr:row>2</xdr:row>
      <xdr:rowOff>449035</xdr:rowOff>
    </xdr:from>
    <xdr:to>
      <xdr:col>11</xdr:col>
      <xdr:colOff>-1</xdr:colOff>
      <xdr:row>2</xdr:row>
      <xdr:rowOff>1047749</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9320893" y="1449160"/>
          <a:ext cx="150903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2019</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7</xdr:col>
      <xdr:colOff>217712</xdr:colOff>
      <xdr:row>1</xdr:row>
      <xdr:rowOff>193221</xdr:rowOff>
    </xdr:from>
    <xdr:to>
      <xdr:col>11</xdr:col>
      <xdr:colOff>95250</xdr:colOff>
      <xdr:row>4</xdr:row>
      <xdr:rowOff>11206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8523512" y="898071"/>
          <a:ext cx="2401663" cy="1313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400" spc="-250" baseline="0">
              <a:solidFill>
                <a:schemeClr val="bg1">
                  <a:lumMod val="75000"/>
                </a:schemeClr>
              </a:solidFill>
              <a:latin typeface="Arial" panose="020B0604020202020204" pitchFamily="34" charset="0"/>
              <a:cs typeface="Arial" panose="020B0604020202020204" pitchFamily="34" charset="0"/>
            </a:rPr>
            <a:t>B/B1</a:t>
          </a:r>
        </a:p>
      </xdr:txBody>
    </xdr:sp>
    <xdr:clientData/>
  </xdr:twoCellAnchor>
  <xdr:twoCellAnchor>
    <xdr:from>
      <xdr:col>8</xdr:col>
      <xdr:colOff>612323</xdr:colOff>
      <xdr:row>2</xdr:row>
      <xdr:rowOff>449035</xdr:rowOff>
    </xdr:from>
    <xdr:to>
      <xdr:col>10</xdr:col>
      <xdr:colOff>843644</xdr:colOff>
      <xdr:row>2</xdr:row>
      <xdr:rowOff>1047749</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9280073" y="1449160"/>
          <a:ext cx="1507671" cy="5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2019</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B2</a:t>
          </a:r>
        </a:p>
      </xdr:txBody>
    </xdr:sp>
    <xdr:clientData/>
  </xdr:twoCellAnchor>
  <xdr:twoCellAnchor>
    <xdr:from>
      <xdr:col>8</xdr:col>
      <xdr:colOff>661146</xdr:colOff>
      <xdr:row>2</xdr:row>
      <xdr:rowOff>459441</xdr:rowOff>
    </xdr:from>
    <xdr:to>
      <xdr:col>11</xdr:col>
      <xdr:colOff>7203</xdr:colOff>
      <xdr:row>2</xdr:row>
      <xdr:rowOff>1065359</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9328896" y="1459566"/>
          <a:ext cx="1508232" cy="605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2019</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408214</xdr:colOff>
      <xdr:row>0</xdr:row>
      <xdr:rowOff>68035</xdr:rowOff>
    </xdr:from>
    <xdr:to>
      <xdr:col>10</xdr:col>
      <xdr:colOff>874133</xdr:colOff>
      <xdr:row>0</xdr:row>
      <xdr:rowOff>588941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8139" y="68035"/>
          <a:ext cx="3390094" cy="520906"/>
        </a:xfrm>
        <a:prstGeom prst="rect">
          <a:avLst/>
        </a:prstGeom>
      </xdr:spPr>
    </xdr:pic>
    <xdr:clientData/>
  </xdr:twoCellAnchor>
  <xdr:twoCellAnchor>
    <xdr:from>
      <xdr:col>8</xdr:col>
      <xdr:colOff>655572</xdr:colOff>
      <xdr:row>1</xdr:row>
      <xdr:rowOff>152400</xdr:rowOff>
    </xdr:from>
    <xdr:to>
      <xdr:col>12</xdr:col>
      <xdr:colOff>16569</xdr:colOff>
      <xdr:row>4</xdr:row>
      <xdr:rowOff>133350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9323322" y="857250"/>
          <a:ext cx="1713672"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8800">
              <a:solidFill>
                <a:schemeClr val="bg1">
                  <a:lumMod val="75000"/>
                </a:schemeClr>
              </a:solidFill>
              <a:latin typeface="Arial" panose="020B0604020202020204" pitchFamily="34" charset="0"/>
              <a:cs typeface="Arial" panose="020B0604020202020204" pitchFamily="34" charset="0"/>
            </a:rPr>
            <a:t> </a:t>
          </a:r>
          <a:r>
            <a:rPr lang="de-AT" sz="6000">
              <a:solidFill>
                <a:schemeClr val="bg1">
                  <a:lumMod val="75000"/>
                </a:schemeClr>
              </a:solidFill>
              <a:latin typeface="Arial" panose="020B0604020202020204" pitchFamily="34" charset="0"/>
              <a:cs typeface="Arial" panose="020B0604020202020204" pitchFamily="34" charset="0"/>
            </a:rPr>
            <a:t> </a:t>
          </a:r>
          <a:r>
            <a:rPr lang="de-AT" sz="8800">
              <a:solidFill>
                <a:schemeClr val="bg1">
                  <a:lumMod val="75000"/>
                </a:schemeClr>
              </a:solidFill>
              <a:latin typeface="Arial" panose="020B0604020202020204" pitchFamily="34" charset="0"/>
              <a:cs typeface="Arial" panose="020B0604020202020204" pitchFamily="34" charset="0"/>
            </a:rPr>
            <a:t>C</a:t>
          </a:r>
        </a:p>
      </xdr:txBody>
    </xdr:sp>
    <xdr:clientData/>
  </xdr:twoCellAnchor>
  <xdr:twoCellAnchor>
    <xdr:from>
      <xdr:col>8</xdr:col>
      <xdr:colOff>544287</xdr:colOff>
      <xdr:row>2</xdr:row>
      <xdr:rowOff>503464</xdr:rowOff>
    </xdr:from>
    <xdr:to>
      <xdr:col>10</xdr:col>
      <xdr:colOff>775608</xdr:colOff>
      <xdr:row>3</xdr:row>
      <xdr:rowOff>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9212037" y="1503589"/>
          <a:ext cx="1507671" cy="60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AT" sz="2400" spc="40" baseline="0">
              <a:solidFill>
                <a:schemeClr val="bg1">
                  <a:lumMod val="75000"/>
                </a:schemeClr>
              </a:solidFill>
              <a:latin typeface="Arial" panose="020B0604020202020204" pitchFamily="34" charset="0"/>
              <a:cs typeface="Arial" panose="020B0604020202020204" pitchFamily="34" charset="0"/>
            </a:rPr>
            <a:t>  </a:t>
          </a:r>
          <a:r>
            <a:rPr lang="de-AT" sz="1800" b="1" spc="150" baseline="0">
              <a:solidFill>
                <a:schemeClr val="tx1"/>
              </a:solidFill>
              <a:latin typeface="Arial" panose="020B0604020202020204" pitchFamily="34" charset="0"/>
              <a:cs typeface="Arial" panose="020B0604020202020204" pitchFamily="34" charset="0"/>
            </a:rPr>
            <a:t>2019</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Q89"/>
  <sheetViews>
    <sheetView showGridLines="0" tabSelected="1" view="pageBreakPreview" zoomScale="85" zoomScaleNormal="70" zoomScaleSheetLayoutView="85" zoomScalePageLayoutView="70" workbookViewId="0">
      <selection activeCell="D80" sqref="D80"/>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3" ht="55.5" customHeight="1" thickBot="1" x14ac:dyDescent="0.25">
      <c r="B1" s="1" t="s">
        <v>0</v>
      </c>
    </row>
    <row r="2" spans="2:13" ht="23.25" customHeight="1" thickBot="1" x14ac:dyDescent="0.3">
      <c r="B2" s="13" t="s">
        <v>61</v>
      </c>
      <c r="C2" s="14"/>
      <c r="D2" s="15"/>
      <c r="E2" s="15"/>
      <c r="F2" s="15"/>
      <c r="G2" s="34"/>
      <c r="H2" s="34"/>
      <c r="I2" s="15"/>
      <c r="J2" s="34"/>
      <c r="K2" s="16"/>
    </row>
    <row r="3" spans="2:13" ht="87" customHeight="1" x14ac:dyDescent="0.2">
      <c r="B3" s="230" t="s">
        <v>99</v>
      </c>
      <c r="C3" s="231"/>
      <c r="D3" s="231"/>
      <c r="E3" s="72" t="s">
        <v>126</v>
      </c>
      <c r="F3" s="232" t="s">
        <v>149</v>
      </c>
      <c r="G3" s="233"/>
      <c r="H3" s="233"/>
      <c r="I3" s="233"/>
      <c r="J3" s="233"/>
      <c r="K3" s="234"/>
    </row>
    <row r="4" spans="2:13" ht="7.5" customHeight="1" thickBot="1" x14ac:dyDescent="0.25">
      <c r="B4" s="68"/>
      <c r="C4" s="69"/>
      <c r="D4" s="69"/>
      <c r="E4" s="70"/>
      <c r="F4" s="70"/>
      <c r="G4" s="70"/>
      <c r="H4" s="70"/>
      <c r="I4" s="70"/>
      <c r="J4" s="70"/>
      <c r="K4" s="71"/>
    </row>
    <row r="5" spans="2:13" s="83" customFormat="1" ht="18" customHeight="1" thickTop="1" x14ac:dyDescent="0.25">
      <c r="B5" s="78" t="s">
        <v>7</v>
      </c>
      <c r="C5" s="79"/>
      <c r="D5" s="79"/>
      <c r="E5" s="79"/>
      <c r="F5" s="79"/>
      <c r="G5" s="79"/>
      <c r="H5" s="238" t="s">
        <v>140</v>
      </c>
      <c r="I5" s="239"/>
      <c r="J5" s="236" t="s">
        <v>141</v>
      </c>
      <c r="K5" s="237"/>
    </row>
    <row r="6" spans="2:13" s="2" customFormat="1" ht="15" customHeight="1" x14ac:dyDescent="0.25">
      <c r="B6" s="3"/>
      <c r="C6" s="4"/>
      <c r="D6" s="4"/>
      <c r="E6" s="4"/>
      <c r="F6" s="164" t="s">
        <v>65</v>
      </c>
      <c r="G6" s="198" t="s">
        <v>101</v>
      </c>
      <c r="H6" s="87"/>
      <c r="I6" s="67" t="s">
        <v>67</v>
      </c>
      <c r="J6" s="35"/>
      <c r="K6" s="88" t="s">
        <v>66</v>
      </c>
    </row>
    <row r="7" spans="2:13" s="2" customFormat="1" ht="15" x14ac:dyDescent="0.25">
      <c r="B7" s="58" t="s">
        <v>41</v>
      </c>
      <c r="C7" s="5">
        <v>1</v>
      </c>
      <c r="D7" s="4" t="s">
        <v>53</v>
      </c>
      <c r="E7" s="4"/>
      <c r="F7" s="165"/>
      <c r="G7" s="199"/>
      <c r="H7" s="89" t="s">
        <v>95</v>
      </c>
      <c r="I7" s="20">
        <v>3932</v>
      </c>
      <c r="J7" s="36" t="s">
        <v>95</v>
      </c>
      <c r="K7" s="150">
        <v>4769</v>
      </c>
      <c r="M7" s="150"/>
    </row>
    <row r="8" spans="2:13" s="2" customFormat="1" ht="15" x14ac:dyDescent="0.25">
      <c r="B8" s="58" t="s">
        <v>0</v>
      </c>
      <c r="C8" s="5">
        <v>2</v>
      </c>
      <c r="D8" s="172" t="s">
        <v>54</v>
      </c>
      <c r="E8" s="172"/>
      <c r="F8" s="192">
        <v>0.3</v>
      </c>
      <c r="G8" s="200" t="s">
        <v>102</v>
      </c>
      <c r="H8" s="173" t="s">
        <v>95</v>
      </c>
      <c r="I8" s="126">
        <f>ROUND(I7*(1+F8),2)</f>
        <v>5111.6000000000004</v>
      </c>
      <c r="J8" s="174" t="s">
        <v>95</v>
      </c>
      <c r="K8" s="128">
        <f>ROUND(K7*(1+F8),2)</f>
        <v>6199.7</v>
      </c>
    </row>
    <row r="9" spans="2:13" s="2" customFormat="1" x14ac:dyDescent="0.25">
      <c r="B9" s="175"/>
      <c r="C9" s="38">
        <v>3</v>
      </c>
      <c r="D9" s="18" t="s">
        <v>5</v>
      </c>
      <c r="E9" s="18"/>
      <c r="F9" s="165">
        <v>4.33</v>
      </c>
      <c r="G9" s="201" t="s">
        <v>68</v>
      </c>
      <c r="H9" s="89" t="s">
        <v>95</v>
      </c>
      <c r="I9" s="20">
        <f>ROUND(I8/F9,2)</f>
        <v>1180.51</v>
      </c>
      <c r="J9" s="36" t="s">
        <v>95</v>
      </c>
      <c r="K9" s="150">
        <f>ROUND(K8/F9,2)</f>
        <v>1431.8</v>
      </c>
    </row>
    <row r="10" spans="2:13" s="2" customFormat="1" x14ac:dyDescent="0.25">
      <c r="B10" s="3" t="s">
        <v>0</v>
      </c>
      <c r="C10" s="5">
        <v>4</v>
      </c>
      <c r="D10" s="28" t="s">
        <v>97</v>
      </c>
      <c r="E10" s="28"/>
      <c r="F10" s="162">
        <v>40</v>
      </c>
      <c r="G10" s="202" t="s">
        <v>69</v>
      </c>
      <c r="H10" s="93" t="s">
        <v>95</v>
      </c>
      <c r="I10" s="75">
        <f>ROUND(I9/F10,2)</f>
        <v>29.51</v>
      </c>
      <c r="J10" s="74" t="s">
        <v>95</v>
      </c>
      <c r="K10" s="94">
        <f>ROUND(K9/F10,2)</f>
        <v>35.799999999999997</v>
      </c>
    </row>
    <row r="11" spans="2:13" s="2" customFormat="1" x14ac:dyDescent="0.25">
      <c r="B11" s="3" t="s">
        <v>0</v>
      </c>
      <c r="C11" s="5">
        <v>5</v>
      </c>
      <c r="D11" s="28"/>
      <c r="E11" s="28"/>
      <c r="F11" s="162"/>
      <c r="G11" s="202"/>
      <c r="H11" s="93"/>
      <c r="I11" s="75"/>
      <c r="J11" s="74"/>
      <c r="K11" s="94"/>
    </row>
    <row r="12" spans="2:13" s="2" customFormat="1" x14ac:dyDescent="0.25">
      <c r="B12" s="3" t="s">
        <v>0</v>
      </c>
      <c r="C12" s="5">
        <v>6</v>
      </c>
      <c r="D12" s="28" t="s">
        <v>1</v>
      </c>
      <c r="E12" s="28"/>
      <c r="F12" s="166">
        <v>0.21829999999999999</v>
      </c>
      <c r="G12" s="203" t="s">
        <v>70</v>
      </c>
      <c r="H12" s="93" t="s">
        <v>95</v>
      </c>
      <c r="I12" s="75">
        <f>ROUND($I$8*F12,2)</f>
        <v>1115.8599999999999</v>
      </c>
      <c r="J12" s="74" t="s">
        <v>95</v>
      </c>
      <c r="K12" s="94">
        <f>ROUND($K$8*F12,2)</f>
        <v>1353.39</v>
      </c>
    </row>
    <row r="13" spans="2:13" s="2" customFormat="1" x14ac:dyDescent="0.25">
      <c r="B13" s="3" t="s">
        <v>0</v>
      </c>
      <c r="C13" s="5">
        <v>7</v>
      </c>
      <c r="D13" s="28" t="s">
        <v>2</v>
      </c>
      <c r="E13" s="28"/>
      <c r="F13" s="166">
        <v>4.4999999999999998E-2</v>
      </c>
      <c r="G13" s="203" t="s">
        <v>71</v>
      </c>
      <c r="H13" s="93" t="s">
        <v>95</v>
      </c>
      <c r="I13" s="75">
        <f>ROUND($I$8*F13,2)</f>
        <v>230.02</v>
      </c>
      <c r="J13" s="74" t="s">
        <v>95</v>
      </c>
      <c r="K13" s="94">
        <f>ROUND($K$8*F13,2)</f>
        <v>278.99</v>
      </c>
    </row>
    <row r="14" spans="2:13" s="2" customFormat="1" x14ac:dyDescent="0.25">
      <c r="B14" s="3"/>
      <c r="C14" s="5">
        <v>8</v>
      </c>
      <c r="D14" s="28" t="s">
        <v>3</v>
      </c>
      <c r="E14" s="28"/>
      <c r="F14" s="166">
        <v>0.03</v>
      </c>
      <c r="G14" s="203" t="s">
        <v>72</v>
      </c>
      <c r="H14" s="93" t="s">
        <v>95</v>
      </c>
      <c r="I14" s="75">
        <f>ROUND($I$8*F14,2)</f>
        <v>153.35</v>
      </c>
      <c r="J14" s="74" t="s">
        <v>95</v>
      </c>
      <c r="K14" s="94">
        <f>ROUND($K$8*F14,2)</f>
        <v>185.99</v>
      </c>
    </row>
    <row r="15" spans="2:13" s="2" customFormat="1" x14ac:dyDescent="0.25">
      <c r="B15" s="3"/>
      <c r="C15" s="5">
        <v>9</v>
      </c>
      <c r="D15" s="28" t="s">
        <v>4</v>
      </c>
      <c r="E15" s="28"/>
      <c r="F15" s="166">
        <v>1.5299999999999999E-2</v>
      </c>
      <c r="G15" s="203" t="s">
        <v>73</v>
      </c>
      <c r="H15" s="93" t="s">
        <v>95</v>
      </c>
      <c r="I15" s="75">
        <f>ROUND($I$8*F15,2)</f>
        <v>78.209999999999994</v>
      </c>
      <c r="J15" s="74" t="s">
        <v>95</v>
      </c>
      <c r="K15" s="94">
        <f>ROUND($K$8*F15,2)</f>
        <v>94.86</v>
      </c>
    </row>
    <row r="16" spans="2:13" s="2" customFormat="1" x14ac:dyDescent="0.25">
      <c r="B16" s="3"/>
      <c r="C16" s="5">
        <v>10</v>
      </c>
      <c r="D16" s="31" t="s">
        <v>91</v>
      </c>
      <c r="E16" s="31"/>
      <c r="F16" s="176">
        <f>SUM(F12:F15)</f>
        <v>0.30859999999999999</v>
      </c>
      <c r="G16" s="204" t="s">
        <v>74</v>
      </c>
      <c r="H16" s="125" t="s">
        <v>95</v>
      </c>
      <c r="I16" s="132">
        <f>ROUND($I$8*F16,2)</f>
        <v>1577.44</v>
      </c>
      <c r="J16" s="127" t="s">
        <v>95</v>
      </c>
      <c r="K16" s="133">
        <f>ROUND($K$8*F16,2)</f>
        <v>1913.23</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1529.39</v>
      </c>
      <c r="J18" s="74" t="s">
        <v>95</v>
      </c>
      <c r="K18" s="94">
        <f>ROUND($K$8*F18,2)</f>
        <v>1854.95</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13281.98</v>
      </c>
      <c r="J20" s="51" t="s">
        <v>95</v>
      </c>
      <c r="K20" s="122">
        <f>ROUND((K8+K18)*2,2)</f>
        <v>16109.3</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7795.87</v>
      </c>
      <c r="J22" s="65"/>
      <c r="K22" s="124">
        <f>ROUND(((K8+K16)*12+K20)/12,2)</f>
        <v>9455.3700000000008</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133</v>
      </c>
      <c r="D29" s="28" t="s">
        <v>135</v>
      </c>
      <c r="E29" s="28"/>
      <c r="F29" s="162">
        <v>12.5</v>
      </c>
      <c r="G29" s="202"/>
      <c r="H29" s="93"/>
      <c r="I29" s="75">
        <f>F29</f>
        <v>12.5</v>
      </c>
      <c r="J29" s="74"/>
      <c r="K29" s="94">
        <f>F29</f>
        <v>12.5</v>
      </c>
    </row>
    <row r="30" spans="2:11" s="2" customFormat="1" x14ac:dyDescent="0.25">
      <c r="B30" s="3"/>
      <c r="C30" s="5" t="s">
        <v>132</v>
      </c>
      <c r="D30" s="28" t="s">
        <v>134</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20</v>
      </c>
      <c r="F37" s="194">
        <v>20</v>
      </c>
      <c r="G37" s="203" t="s">
        <v>106</v>
      </c>
      <c r="H37" s="93"/>
      <c r="I37" s="75">
        <f>ROUND(F37*$I$33,2)</f>
        <v>160</v>
      </c>
      <c r="J37" s="74"/>
      <c r="K37" s="94">
        <f t="shared" ref="K37:K43" si="0">ROUND(F37*$K$33,2)</f>
        <v>160</v>
      </c>
    </row>
    <row r="38" spans="2:11" s="2" customFormat="1" x14ac:dyDescent="0.25">
      <c r="B38" s="17" t="s">
        <v>42</v>
      </c>
      <c r="C38" s="5">
        <v>25</v>
      </c>
      <c r="D38" s="28" t="s">
        <v>18</v>
      </c>
      <c r="E38" s="30">
        <v>2</v>
      </c>
      <c r="F38" s="193">
        <v>2</v>
      </c>
      <c r="G38" s="203" t="s">
        <v>107</v>
      </c>
      <c r="H38" s="93"/>
      <c r="I38" s="75">
        <f t="shared" ref="I38:I43" si="1">ROUND(F38*$I$33,2)</f>
        <v>16</v>
      </c>
      <c r="J38" s="74"/>
      <c r="K38" s="94">
        <f t="shared" si="0"/>
        <v>16</v>
      </c>
    </row>
    <row r="39" spans="2:11" s="2" customFormat="1" x14ac:dyDescent="0.25">
      <c r="B39" s="3"/>
      <c r="C39" s="5">
        <v>26</v>
      </c>
      <c r="D39" s="28" t="s">
        <v>19</v>
      </c>
      <c r="E39" s="30">
        <v>4</v>
      </c>
      <c r="F39" s="193">
        <v>4</v>
      </c>
      <c r="G39" s="203" t="s">
        <v>108</v>
      </c>
      <c r="H39" s="93"/>
      <c r="I39" s="75">
        <f t="shared" si="1"/>
        <v>32</v>
      </c>
      <c r="J39" s="74"/>
      <c r="K39" s="94">
        <f t="shared" si="0"/>
        <v>32</v>
      </c>
    </row>
    <row r="40" spans="2:11" s="2" customFormat="1" x14ac:dyDescent="0.25">
      <c r="B40" s="3"/>
      <c r="C40" s="5">
        <v>27</v>
      </c>
      <c r="D40" s="28" t="s">
        <v>20</v>
      </c>
      <c r="E40" s="30">
        <v>20</v>
      </c>
      <c r="F40" s="193">
        <v>20</v>
      </c>
      <c r="G40" s="203" t="s">
        <v>109</v>
      </c>
      <c r="H40" s="93"/>
      <c r="I40" s="75">
        <f t="shared" si="1"/>
        <v>160</v>
      </c>
      <c r="J40" s="74"/>
      <c r="K40" s="94">
        <f t="shared" si="0"/>
        <v>160</v>
      </c>
    </row>
    <row r="41" spans="2:11" s="2" customFormat="1" x14ac:dyDescent="0.25">
      <c r="B41" s="3"/>
      <c r="C41" s="5">
        <v>28</v>
      </c>
      <c r="D41" s="28" t="s">
        <v>113</v>
      </c>
      <c r="E41" s="30">
        <v>5</v>
      </c>
      <c r="F41" s="193">
        <v>5</v>
      </c>
      <c r="G41" s="203" t="s">
        <v>110</v>
      </c>
      <c r="H41" s="93"/>
      <c r="I41" s="75">
        <f t="shared" si="1"/>
        <v>40</v>
      </c>
      <c r="J41" s="74"/>
      <c r="K41" s="94">
        <f t="shared" si="0"/>
        <v>40</v>
      </c>
    </row>
    <row r="42" spans="2:11" s="2" customFormat="1" x14ac:dyDescent="0.25">
      <c r="B42" s="3"/>
      <c r="C42" s="5">
        <v>29</v>
      </c>
      <c r="D42" s="28" t="s">
        <v>21</v>
      </c>
      <c r="E42" s="30">
        <v>10</v>
      </c>
      <c r="F42" s="193">
        <v>10</v>
      </c>
      <c r="G42" s="203" t="s">
        <v>111</v>
      </c>
      <c r="H42" s="93"/>
      <c r="I42" s="75">
        <f t="shared" si="1"/>
        <v>80</v>
      </c>
      <c r="J42" s="74"/>
      <c r="K42" s="94">
        <f t="shared" si="0"/>
        <v>80</v>
      </c>
    </row>
    <row r="43" spans="2:11" s="2" customFormat="1" x14ac:dyDescent="0.25">
      <c r="B43" s="3"/>
      <c r="C43" s="5">
        <v>30</v>
      </c>
      <c r="D43" s="28" t="s">
        <v>25</v>
      </c>
      <c r="E43" s="30">
        <v>30</v>
      </c>
      <c r="F43" s="193">
        <v>30</v>
      </c>
      <c r="G43" s="203" t="s">
        <v>112</v>
      </c>
      <c r="H43" s="93"/>
      <c r="I43" s="75">
        <f t="shared" si="1"/>
        <v>240</v>
      </c>
      <c r="J43" s="74"/>
      <c r="K43" s="94">
        <f t="shared" si="0"/>
        <v>240</v>
      </c>
    </row>
    <row r="44" spans="2:11" s="2" customFormat="1" ht="15" x14ac:dyDescent="0.25">
      <c r="B44" s="3"/>
      <c r="C44" s="5">
        <v>31</v>
      </c>
      <c r="D44" s="28" t="s">
        <v>46</v>
      </c>
      <c r="E44" s="28"/>
      <c r="F44" s="156">
        <f>I44/I34</f>
        <v>0.43230403800475059</v>
      </c>
      <c r="G44" s="203" t="s">
        <v>92</v>
      </c>
      <c r="H44" s="93"/>
      <c r="I44" s="75">
        <f>ROUND(SUM(I37:I43),2)</f>
        <v>728</v>
      </c>
      <c r="J44" s="74"/>
      <c r="K44" s="94">
        <f>ROUND(SUM(K37:K43),2)</f>
        <v>728</v>
      </c>
    </row>
    <row r="45" spans="2:11" s="2" customFormat="1" ht="15" x14ac:dyDescent="0.25">
      <c r="B45" s="3"/>
      <c r="C45" s="5">
        <v>32</v>
      </c>
      <c r="D45" s="28" t="s">
        <v>47</v>
      </c>
      <c r="E45" s="28"/>
      <c r="F45" s="156">
        <f>F44</f>
        <v>0.43230403800475059</v>
      </c>
      <c r="G45" s="203" t="s">
        <v>104</v>
      </c>
      <c r="H45" s="93"/>
      <c r="I45" s="76">
        <f>ROUND(F45*I35,2)</f>
        <v>60.67</v>
      </c>
      <c r="J45" s="74"/>
      <c r="K45" s="95">
        <f>ROUND(F45*K35,2)</f>
        <v>60.67</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956</v>
      </c>
      <c r="J47" s="136"/>
      <c r="K47" s="140">
        <f>ROUND(K34-K44,2)</f>
        <v>956</v>
      </c>
    </row>
    <row r="48" spans="2:11" s="2" customFormat="1" ht="14.25" customHeight="1" x14ac:dyDescent="0.25">
      <c r="B48" s="3" t="s">
        <v>0</v>
      </c>
      <c r="C48" s="5">
        <v>34</v>
      </c>
      <c r="D48" s="4" t="s">
        <v>45</v>
      </c>
      <c r="E48" s="4"/>
      <c r="F48" s="159"/>
      <c r="G48" s="198" t="s">
        <v>82</v>
      </c>
      <c r="H48" s="91"/>
      <c r="I48" s="21">
        <f>ROUND(I35-I45,2)</f>
        <v>79.66</v>
      </c>
      <c r="J48" s="37"/>
      <c r="K48" s="96">
        <f>ROUND(K35-K45,2)</f>
        <v>79.66</v>
      </c>
    </row>
    <row r="49" spans="2:14" s="2" customFormat="1" ht="18.75" customHeight="1" x14ac:dyDescent="0.25">
      <c r="B49" s="187" t="s">
        <v>24</v>
      </c>
      <c r="C49" s="188">
        <v>35</v>
      </c>
      <c r="D49" s="189" t="s">
        <v>48</v>
      </c>
      <c r="E49" s="190"/>
      <c r="F49" s="191"/>
      <c r="G49" s="212" t="s">
        <v>83</v>
      </c>
      <c r="H49" s="110" t="s">
        <v>95</v>
      </c>
      <c r="I49" s="107">
        <f>ROUND(I22/I48,2)</f>
        <v>97.86</v>
      </c>
      <c r="J49" s="111" t="s">
        <v>95</v>
      </c>
      <c r="K49" s="109">
        <f>ROUND(K22/K48,2)</f>
        <v>118.7</v>
      </c>
    </row>
    <row r="50" spans="2:14" s="2" customFormat="1" ht="6" customHeight="1" x14ac:dyDescent="0.25">
      <c r="B50" s="3"/>
      <c r="C50" s="4"/>
      <c r="D50" s="4"/>
      <c r="E50" s="4"/>
      <c r="F50" s="5"/>
      <c r="G50" s="40"/>
      <c r="H50" s="112"/>
      <c r="I50" s="57"/>
      <c r="J50" s="40"/>
      <c r="K50" s="90"/>
    </row>
    <row r="51" spans="2:14" s="2" customFormat="1" ht="6.75" customHeight="1" x14ac:dyDescent="0.25">
      <c r="B51" s="3"/>
      <c r="C51" s="4"/>
      <c r="D51" s="4"/>
      <c r="E51" s="4"/>
      <c r="F51" s="5"/>
      <c r="G51" s="40"/>
      <c r="H51" s="112"/>
      <c r="I51" s="57"/>
      <c r="J51" s="40"/>
      <c r="K51" s="90"/>
    </row>
    <row r="52" spans="2:14" s="83" customFormat="1" ht="16.5" customHeight="1" x14ac:dyDescent="0.25">
      <c r="B52" s="78" t="s">
        <v>49</v>
      </c>
      <c r="C52" s="84"/>
      <c r="D52" s="79"/>
      <c r="E52" s="79"/>
      <c r="F52" s="85"/>
      <c r="G52" s="85"/>
      <c r="H52" s="113"/>
      <c r="I52" s="86"/>
      <c r="J52" s="85"/>
      <c r="K52" s="103"/>
    </row>
    <row r="53" spans="2:14" s="2" customFormat="1" ht="5.25" customHeight="1" x14ac:dyDescent="0.25">
      <c r="B53" s="3"/>
      <c r="C53" s="4"/>
      <c r="D53" s="4"/>
      <c r="E53" s="4"/>
      <c r="F53" s="5"/>
      <c r="G53" s="40"/>
      <c r="H53" s="112"/>
      <c r="I53" s="57"/>
      <c r="J53" s="40"/>
      <c r="K53" s="90"/>
    </row>
    <row r="54" spans="2:14" s="2" customFormat="1" ht="15.75" thickBot="1" x14ac:dyDescent="0.3">
      <c r="B54" s="58" t="s">
        <v>26</v>
      </c>
      <c r="C54" s="8"/>
      <c r="D54" s="8" t="s">
        <v>0</v>
      </c>
      <c r="E54" s="7"/>
      <c r="F54" s="59"/>
      <c r="G54" s="60"/>
      <c r="H54" s="114"/>
      <c r="I54" s="100" t="s">
        <v>0</v>
      </c>
      <c r="J54" s="99"/>
      <c r="K54" s="96" t="s">
        <v>0</v>
      </c>
    </row>
    <row r="55" spans="2:14" s="2" customFormat="1" ht="15" thickBot="1" x14ac:dyDescent="0.3">
      <c r="B55" s="9" t="s">
        <v>27</v>
      </c>
      <c r="C55" s="4"/>
      <c r="D55" s="6"/>
      <c r="E55" s="12" t="s">
        <v>94</v>
      </c>
      <c r="F55" s="152" t="s">
        <v>62</v>
      </c>
      <c r="G55" s="41"/>
      <c r="H55" s="116"/>
      <c r="I55" s="22"/>
      <c r="J55" s="117"/>
      <c r="K55" s="118"/>
    </row>
    <row r="56" spans="2:14" s="2" customFormat="1" x14ac:dyDescent="0.25">
      <c r="B56" s="3"/>
      <c r="C56" s="4">
        <v>36</v>
      </c>
      <c r="D56" s="4" t="s">
        <v>96</v>
      </c>
      <c r="E56" s="11">
        <v>7.0000000000000007E-2</v>
      </c>
      <c r="F56" s="195">
        <v>7.0000000000000007E-2</v>
      </c>
      <c r="G56" s="11"/>
      <c r="H56" s="101"/>
      <c r="I56" s="19"/>
      <c r="J56" s="43"/>
      <c r="K56" s="90"/>
      <c r="N56" s="10"/>
    </row>
    <row r="57" spans="2:14" s="2" customFormat="1" x14ac:dyDescent="0.25">
      <c r="B57" s="3"/>
      <c r="C57" s="4">
        <v>37</v>
      </c>
      <c r="D57" s="28" t="s">
        <v>33</v>
      </c>
      <c r="E57" s="24">
        <v>0.15</v>
      </c>
      <c r="F57" s="196">
        <v>0.15</v>
      </c>
      <c r="G57" s="24"/>
      <c r="H57" s="101"/>
      <c r="I57" s="19"/>
      <c r="J57" s="43"/>
      <c r="K57" s="90"/>
    </row>
    <row r="58" spans="2:14" s="2" customFormat="1" x14ac:dyDescent="0.25">
      <c r="B58" s="3"/>
      <c r="C58" s="4">
        <v>38</v>
      </c>
      <c r="D58" s="28" t="s">
        <v>28</v>
      </c>
      <c r="E58" s="24">
        <v>0.05</v>
      </c>
      <c r="F58" s="196">
        <v>0.05</v>
      </c>
      <c r="G58" s="24"/>
      <c r="H58" s="101"/>
      <c r="I58" s="19"/>
      <c r="J58" s="43"/>
      <c r="K58" s="90"/>
    </row>
    <row r="59" spans="2:14" s="2" customFormat="1" x14ac:dyDescent="0.25">
      <c r="B59" s="3"/>
      <c r="C59" s="4">
        <v>39</v>
      </c>
      <c r="D59" s="28" t="s">
        <v>29</v>
      </c>
      <c r="E59" s="24">
        <v>0.08</v>
      </c>
      <c r="F59" s="196">
        <v>0.08</v>
      </c>
      <c r="G59" s="24"/>
      <c r="H59" s="101"/>
      <c r="I59" s="19"/>
      <c r="J59" s="43"/>
      <c r="K59" s="90"/>
    </row>
    <row r="60" spans="2:14" s="2" customFormat="1" x14ac:dyDescent="0.25">
      <c r="B60" s="3"/>
      <c r="C60" s="4">
        <v>40</v>
      </c>
      <c r="D60" s="28" t="s">
        <v>30</v>
      </c>
      <c r="E60" s="24">
        <v>0.1</v>
      </c>
      <c r="F60" s="196">
        <v>0.1</v>
      </c>
      <c r="G60" s="24"/>
      <c r="H60" s="101"/>
      <c r="I60" s="19"/>
      <c r="J60" s="43"/>
      <c r="K60" s="90"/>
    </row>
    <row r="61" spans="2:14" s="2" customFormat="1" x14ac:dyDescent="0.25">
      <c r="B61" s="3"/>
      <c r="C61" s="4">
        <v>41</v>
      </c>
      <c r="D61" s="28" t="s">
        <v>58</v>
      </c>
      <c r="E61" s="24">
        <v>0.05</v>
      </c>
      <c r="F61" s="196">
        <v>0.05</v>
      </c>
      <c r="G61" s="24"/>
      <c r="H61" s="101"/>
      <c r="I61" s="19"/>
      <c r="J61" s="43"/>
      <c r="K61" s="90"/>
    </row>
    <row r="62" spans="2:14" s="2" customFormat="1" x14ac:dyDescent="0.25">
      <c r="B62" s="3"/>
      <c r="C62" s="4">
        <v>42</v>
      </c>
      <c r="D62" s="28" t="s">
        <v>31</v>
      </c>
      <c r="E62" s="24">
        <v>0.01</v>
      </c>
      <c r="F62" s="196">
        <v>0.01</v>
      </c>
      <c r="G62" s="24"/>
      <c r="H62" s="101"/>
      <c r="I62" s="19"/>
      <c r="J62" s="43"/>
      <c r="K62" s="90"/>
    </row>
    <row r="63" spans="2:14" s="2" customFormat="1" x14ac:dyDescent="0.25">
      <c r="B63" s="3"/>
      <c r="C63" s="4">
        <v>43</v>
      </c>
      <c r="D63" s="28" t="s">
        <v>34</v>
      </c>
      <c r="E63" s="24">
        <v>0.02</v>
      </c>
      <c r="F63" s="196">
        <v>0.02</v>
      </c>
      <c r="G63" s="24"/>
      <c r="H63" s="101"/>
      <c r="I63" s="19"/>
      <c r="J63" s="43"/>
      <c r="K63" s="90"/>
    </row>
    <row r="64" spans="2:14" s="2" customFormat="1" x14ac:dyDescent="0.25">
      <c r="B64" s="3"/>
      <c r="C64" s="4">
        <v>44</v>
      </c>
      <c r="D64" s="28" t="s">
        <v>35</v>
      </c>
      <c r="E64" s="24">
        <v>0.02</v>
      </c>
      <c r="F64" s="196">
        <v>0.02</v>
      </c>
      <c r="G64" s="24"/>
      <c r="H64" s="101"/>
      <c r="I64" s="19"/>
      <c r="J64" s="43"/>
      <c r="K64" s="90"/>
    </row>
    <row r="65" spans="2:17" s="2" customFormat="1" x14ac:dyDescent="0.25">
      <c r="B65" s="3"/>
      <c r="C65" s="4">
        <v>45</v>
      </c>
      <c r="D65" s="28" t="s">
        <v>36</v>
      </c>
      <c r="E65" s="24">
        <v>0.01</v>
      </c>
      <c r="F65" s="196">
        <v>0.01</v>
      </c>
      <c r="G65" s="24"/>
      <c r="H65" s="101"/>
      <c r="I65" s="19"/>
      <c r="J65" s="43"/>
      <c r="K65" s="90"/>
    </row>
    <row r="66" spans="2:17" s="2" customFormat="1" x14ac:dyDescent="0.25">
      <c r="B66" s="3"/>
      <c r="C66" s="4">
        <v>46</v>
      </c>
      <c r="D66" s="28" t="s">
        <v>32</v>
      </c>
      <c r="E66" s="24">
        <v>0.02</v>
      </c>
      <c r="F66" s="196">
        <v>0.02</v>
      </c>
      <c r="G66" s="24"/>
      <c r="H66" s="101"/>
      <c r="I66" s="19"/>
      <c r="J66" s="43"/>
      <c r="K66" s="90"/>
    </row>
    <row r="67" spans="2:17" s="2" customFormat="1" x14ac:dyDescent="0.25">
      <c r="B67" s="3"/>
      <c r="C67" s="4">
        <v>47</v>
      </c>
      <c r="D67" s="28" t="s">
        <v>37</v>
      </c>
      <c r="E67" s="24">
        <v>0.02</v>
      </c>
      <c r="F67" s="196">
        <v>0.02</v>
      </c>
      <c r="G67" s="24"/>
      <c r="H67" s="101"/>
      <c r="I67" s="19"/>
      <c r="J67" s="43"/>
      <c r="K67" s="90"/>
    </row>
    <row r="68" spans="2:17" s="2" customFormat="1" x14ac:dyDescent="0.25">
      <c r="B68" s="9" t="s">
        <v>115</v>
      </c>
      <c r="C68" s="4">
        <v>48</v>
      </c>
      <c r="D68" s="28" t="s">
        <v>116</v>
      </c>
      <c r="E68" s="24">
        <v>0.15</v>
      </c>
      <c r="F68" s="196">
        <v>0.15</v>
      </c>
      <c r="G68" s="77"/>
      <c r="H68" s="115"/>
      <c r="I68" s="19"/>
      <c r="J68" s="42"/>
      <c r="K68" s="90"/>
    </row>
    <row r="69" spans="2:17" s="2" customFormat="1" ht="15" x14ac:dyDescent="0.25">
      <c r="B69" s="3"/>
      <c r="C69" s="4">
        <v>49</v>
      </c>
      <c r="D69" s="53" t="s">
        <v>50</v>
      </c>
      <c r="E69" s="54">
        <f>SUM(E56:E68)</f>
        <v>0.75000000000000022</v>
      </c>
      <c r="F69" s="153">
        <f>SUM(F56:F68)</f>
        <v>0.75000000000000022</v>
      </c>
      <c r="G69" s="213" t="s">
        <v>84</v>
      </c>
      <c r="H69" s="170" t="s">
        <v>95</v>
      </c>
      <c r="I69" s="56">
        <f>ROUND(F69*I49,2)</f>
        <v>73.400000000000006</v>
      </c>
      <c r="J69" s="55"/>
      <c r="K69" s="171">
        <f>ROUND(F69*K49,2)</f>
        <v>89.03</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13.7</v>
      </c>
      <c r="J76" s="148"/>
      <c r="K76" s="149">
        <f>ROUND(F76*K49,2)</f>
        <v>16.62</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0.89000000000000024</v>
      </c>
      <c r="G78" s="218" t="s">
        <v>86</v>
      </c>
      <c r="H78" s="146" t="s">
        <v>95</v>
      </c>
      <c r="I78" s="147">
        <f>ROUND(I49*F78,2)</f>
        <v>87.1</v>
      </c>
      <c r="J78" s="148"/>
      <c r="K78" s="149">
        <f>ROUND(F78*K49,2)</f>
        <v>105.64</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184.96</v>
      </c>
      <c r="J80" s="82"/>
      <c r="K80" s="103">
        <f>ROUND(K49+K78,2)</f>
        <v>224.34</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14733.91</v>
      </c>
      <c r="J82" s="108"/>
      <c r="K82" s="109">
        <f>ROUND(K80*K48,2)</f>
        <v>17870.919999999998</v>
      </c>
    </row>
    <row r="83" spans="2:11" s="2" customFormat="1" ht="5.25" customHeight="1" x14ac:dyDescent="0.25">
      <c r="B83" s="3"/>
      <c r="C83" s="4"/>
      <c r="D83" s="4"/>
      <c r="E83" s="4"/>
      <c r="F83" s="5"/>
      <c r="G83" s="198"/>
      <c r="H83" s="91"/>
      <c r="I83" s="57"/>
      <c r="J83" s="5"/>
      <c r="K83" s="90"/>
    </row>
    <row r="84" spans="2:11" s="2" customFormat="1" ht="15.75" thickBot="1" x14ac:dyDescent="0.3">
      <c r="B84" s="25" t="s">
        <v>60</v>
      </c>
      <c r="C84" s="26"/>
      <c r="D84" s="27"/>
      <c r="E84" s="26"/>
      <c r="F84" s="160"/>
      <c r="G84" s="220" t="s">
        <v>88</v>
      </c>
      <c r="H84" s="104" t="s">
        <v>95</v>
      </c>
      <c r="I84" s="97">
        <f>ROUND(I80*I47,2)</f>
        <v>176821.76000000001</v>
      </c>
      <c r="J84" s="105"/>
      <c r="K84" s="98">
        <f>ROUND(K80*K47,2)</f>
        <v>214469.04</v>
      </c>
    </row>
    <row r="86" spans="2:11" ht="3.75" customHeight="1" x14ac:dyDescent="0.2"/>
    <row r="87" spans="2:11" x14ac:dyDescent="0.2">
      <c r="B87" s="221" t="s">
        <v>151</v>
      </c>
      <c r="D87" s="221" t="s">
        <v>152</v>
      </c>
      <c r="E87" s="33" t="s">
        <v>90</v>
      </c>
      <c r="F87" s="73"/>
      <c r="G87" s="33" t="s">
        <v>127</v>
      </c>
    </row>
    <row r="88" spans="2:11" ht="3" customHeight="1" x14ac:dyDescent="0.2">
      <c r="E88" s="33"/>
    </row>
    <row r="89" spans="2:11" ht="36.75" customHeight="1" x14ac:dyDescent="0.2">
      <c r="B89" s="235" t="s">
        <v>137</v>
      </c>
      <c r="C89" s="235"/>
      <c r="D89" s="235"/>
      <c r="E89" s="235"/>
      <c r="F89" s="235"/>
      <c r="G89" s="235"/>
      <c r="H89" s="235"/>
      <c r="I89" s="235"/>
      <c r="J89" s="235"/>
      <c r="K89" s="235"/>
    </row>
  </sheetData>
  <mergeCells count="5">
    <mergeCell ref="B3:D3"/>
    <mergeCell ref="F3:K3"/>
    <mergeCell ref="B89:K89"/>
    <mergeCell ref="J5:K5"/>
    <mergeCell ref="H5:I5"/>
  </mergeCells>
  <printOptions horizontalCentered="1" verticalCentered="1"/>
  <pageMargins left="0.23622047244094491" right="0.23622047244094491" top="0.35433070866141736" bottom="0.55118110236220474" header="0.19685039370078741" footer="0.31496062992125984"/>
  <pageSetup paperSize="9" scale="61" orientation="portrait"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Q89"/>
  <sheetViews>
    <sheetView showGridLines="0" view="pageBreakPreview" topLeftCell="A19" zoomScaleNormal="115" zoomScaleSheetLayoutView="100" zoomScalePageLayoutView="115" workbookViewId="0">
      <selection activeCell="D55" sqref="D55"/>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117</v>
      </c>
      <c r="C2" s="14"/>
      <c r="D2" s="15"/>
      <c r="E2" s="15"/>
      <c r="F2" s="15"/>
      <c r="G2" s="34"/>
      <c r="H2" s="34"/>
      <c r="I2" s="15"/>
      <c r="J2" s="34"/>
      <c r="K2" s="16"/>
    </row>
    <row r="3" spans="2:11" ht="87" customHeight="1" x14ac:dyDescent="0.2">
      <c r="B3" s="230" t="s">
        <v>118</v>
      </c>
      <c r="C3" s="231"/>
      <c r="D3" s="231"/>
      <c r="E3" s="72" t="s">
        <v>128</v>
      </c>
      <c r="F3" s="232" t="s">
        <v>149</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140</v>
      </c>
      <c r="I5" s="239"/>
      <c r="J5" s="236" t="s">
        <v>141</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3932</v>
      </c>
      <c r="J7" s="36" t="s">
        <v>95</v>
      </c>
      <c r="K7" s="150">
        <v>4769</v>
      </c>
    </row>
    <row r="8" spans="2:11" s="2" customFormat="1" ht="15" x14ac:dyDescent="0.25">
      <c r="B8" s="58" t="s">
        <v>0</v>
      </c>
      <c r="C8" s="5">
        <v>2</v>
      </c>
      <c r="D8" s="172" t="s">
        <v>54</v>
      </c>
      <c r="E8" s="172"/>
      <c r="F8" s="192">
        <v>0.3</v>
      </c>
      <c r="G8" s="200" t="s">
        <v>102</v>
      </c>
      <c r="H8" s="173" t="s">
        <v>95</v>
      </c>
      <c r="I8" s="126">
        <f>ROUND(I7*(1+F8),2)</f>
        <v>5111.6000000000004</v>
      </c>
      <c r="J8" s="174" t="s">
        <v>95</v>
      </c>
      <c r="K8" s="128">
        <f>ROUND(K7*(1+F8),2)</f>
        <v>6199.7</v>
      </c>
    </row>
    <row r="9" spans="2:11" s="2" customFormat="1" x14ac:dyDescent="0.25">
      <c r="B9" s="175"/>
      <c r="C9" s="38">
        <v>3</v>
      </c>
      <c r="D9" s="18" t="s">
        <v>5</v>
      </c>
      <c r="E9" s="18"/>
      <c r="F9" s="165">
        <v>4.33</v>
      </c>
      <c r="G9" s="201" t="s">
        <v>68</v>
      </c>
      <c r="H9" s="89" t="s">
        <v>95</v>
      </c>
      <c r="I9" s="20">
        <f>ROUND(I8/F9,2)</f>
        <v>1180.51</v>
      </c>
      <c r="J9" s="36" t="s">
        <v>95</v>
      </c>
      <c r="K9" s="150">
        <f>ROUND(K8/F9,2)</f>
        <v>1431.8</v>
      </c>
    </row>
    <row r="10" spans="2:11" s="2" customFormat="1" x14ac:dyDescent="0.25">
      <c r="B10" s="3" t="s">
        <v>0</v>
      </c>
      <c r="C10" s="5">
        <v>4</v>
      </c>
      <c r="D10" s="28" t="s">
        <v>97</v>
      </c>
      <c r="E10" s="28"/>
      <c r="F10" s="162">
        <v>40</v>
      </c>
      <c r="G10" s="202" t="s">
        <v>69</v>
      </c>
      <c r="H10" s="93" t="s">
        <v>95</v>
      </c>
      <c r="I10" s="75">
        <f>ROUND(I9/F10,2)</f>
        <v>29.51</v>
      </c>
      <c r="J10" s="74" t="s">
        <v>95</v>
      </c>
      <c r="K10" s="94">
        <f>ROUND(K9/F10,2)</f>
        <v>35.799999999999997</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1115.8599999999999</v>
      </c>
      <c r="J12" s="74" t="s">
        <v>95</v>
      </c>
      <c r="K12" s="94">
        <f>ROUND($K$8*F12,2)</f>
        <v>1353.39</v>
      </c>
    </row>
    <row r="13" spans="2:11" s="2" customFormat="1" x14ac:dyDescent="0.25">
      <c r="B13" s="3" t="s">
        <v>0</v>
      </c>
      <c r="C13" s="5">
        <v>7</v>
      </c>
      <c r="D13" s="28" t="s">
        <v>2</v>
      </c>
      <c r="E13" s="28"/>
      <c r="F13" s="166">
        <v>4.4999999999999998E-2</v>
      </c>
      <c r="G13" s="203" t="s">
        <v>71</v>
      </c>
      <c r="H13" s="93" t="s">
        <v>95</v>
      </c>
      <c r="I13" s="75">
        <f>ROUND($I$8*F13,2)</f>
        <v>230.02</v>
      </c>
      <c r="J13" s="74" t="s">
        <v>95</v>
      </c>
      <c r="K13" s="94">
        <f>ROUND($K$8*F13,2)</f>
        <v>278.99</v>
      </c>
    </row>
    <row r="14" spans="2:11" s="2" customFormat="1" x14ac:dyDescent="0.25">
      <c r="B14" s="3"/>
      <c r="C14" s="5">
        <v>8</v>
      </c>
      <c r="D14" s="28" t="s">
        <v>3</v>
      </c>
      <c r="E14" s="28"/>
      <c r="F14" s="166">
        <v>0.03</v>
      </c>
      <c r="G14" s="203" t="s">
        <v>72</v>
      </c>
      <c r="H14" s="93" t="s">
        <v>95</v>
      </c>
      <c r="I14" s="75">
        <f>ROUND($I$8*F14,2)</f>
        <v>153.35</v>
      </c>
      <c r="J14" s="74" t="s">
        <v>95</v>
      </c>
      <c r="K14" s="94">
        <f>ROUND($K$8*F14,2)</f>
        <v>185.99</v>
      </c>
    </row>
    <row r="15" spans="2:11" s="2" customFormat="1" x14ac:dyDescent="0.25">
      <c r="B15" s="3"/>
      <c r="C15" s="5">
        <v>9</v>
      </c>
      <c r="D15" s="28" t="s">
        <v>4</v>
      </c>
      <c r="E15" s="28"/>
      <c r="F15" s="166">
        <v>1.5299999999999999E-2</v>
      </c>
      <c r="G15" s="203" t="s">
        <v>73</v>
      </c>
      <c r="H15" s="93" t="s">
        <v>95</v>
      </c>
      <c r="I15" s="75">
        <f>ROUND($I$8*F15,2)</f>
        <v>78.209999999999994</v>
      </c>
      <c r="J15" s="74" t="s">
        <v>95</v>
      </c>
      <c r="K15" s="94">
        <f>ROUND($K$8*F15,2)</f>
        <v>94.86</v>
      </c>
    </row>
    <row r="16" spans="2:11" s="2" customFormat="1" x14ac:dyDescent="0.25">
      <c r="B16" s="3"/>
      <c r="C16" s="5">
        <v>10</v>
      </c>
      <c r="D16" s="31" t="s">
        <v>91</v>
      </c>
      <c r="E16" s="31"/>
      <c r="F16" s="176">
        <f>SUM(F12:F15)</f>
        <v>0.30859999999999999</v>
      </c>
      <c r="G16" s="204" t="s">
        <v>74</v>
      </c>
      <c r="H16" s="125" t="s">
        <v>95</v>
      </c>
      <c r="I16" s="132">
        <f>ROUND($I$8*F16,2)</f>
        <v>1577.44</v>
      </c>
      <c r="J16" s="127" t="s">
        <v>95</v>
      </c>
      <c r="K16" s="133">
        <f>ROUND($K$8*F16,2)</f>
        <v>1913.23</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1529.39</v>
      </c>
      <c r="J18" s="74" t="s">
        <v>95</v>
      </c>
      <c r="K18" s="94">
        <f>ROUND($K$8*F18,2)</f>
        <v>1854.95</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13281.98</v>
      </c>
      <c r="J20" s="51" t="s">
        <v>95</v>
      </c>
      <c r="K20" s="122">
        <f>ROUND((K8+K18)*2,2)</f>
        <v>16109.3</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7795.87</v>
      </c>
      <c r="J22" s="65"/>
      <c r="K22" s="124">
        <f>ROUND(((K8+K16)*12+K20)/12,2)</f>
        <v>9455.3700000000008</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133</v>
      </c>
      <c r="D29" s="28" t="s">
        <v>135</v>
      </c>
      <c r="E29" s="28"/>
      <c r="F29" s="162">
        <v>12.5</v>
      </c>
      <c r="G29" s="202"/>
      <c r="H29" s="93"/>
      <c r="I29" s="75">
        <f>F29</f>
        <v>12.5</v>
      </c>
      <c r="J29" s="74"/>
      <c r="K29" s="94">
        <f>F29</f>
        <v>12.5</v>
      </c>
    </row>
    <row r="30" spans="2:11" s="2" customFormat="1" x14ac:dyDescent="0.25">
      <c r="B30" s="3"/>
      <c r="C30" s="5" t="s">
        <v>132</v>
      </c>
      <c r="D30" s="28" t="s">
        <v>134</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20</v>
      </c>
      <c r="F37" s="194">
        <v>12</v>
      </c>
      <c r="G37" s="203" t="s">
        <v>106</v>
      </c>
      <c r="H37" s="93"/>
      <c r="I37" s="75">
        <f t="shared" ref="I37:I42" si="0">ROUND(F37*$I$33,2)</f>
        <v>96</v>
      </c>
      <c r="J37" s="74"/>
      <c r="K37" s="94">
        <f t="shared" ref="K37:K42"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4</v>
      </c>
      <c r="F39" s="193">
        <v>2</v>
      </c>
      <c r="G39" s="203" t="s">
        <v>108</v>
      </c>
      <c r="H39" s="93"/>
      <c r="I39" s="75">
        <f t="shared" si="0"/>
        <v>16</v>
      </c>
      <c r="J39" s="74"/>
      <c r="K39" s="94">
        <f t="shared" si="1"/>
        <v>16</v>
      </c>
    </row>
    <row r="40" spans="2:11" s="2" customFormat="1" x14ac:dyDescent="0.25">
      <c r="B40" s="3"/>
      <c r="C40" s="5">
        <v>27</v>
      </c>
      <c r="D40" s="28" t="s">
        <v>20</v>
      </c>
      <c r="E40" s="30">
        <v>20</v>
      </c>
      <c r="F40" s="193">
        <v>12</v>
      </c>
      <c r="G40" s="203" t="s">
        <v>109</v>
      </c>
      <c r="H40" s="93"/>
      <c r="I40" s="75">
        <f t="shared" si="0"/>
        <v>96</v>
      </c>
      <c r="J40" s="74"/>
      <c r="K40" s="94">
        <f t="shared" si="1"/>
        <v>96</v>
      </c>
    </row>
    <row r="41" spans="2:11" s="2" customFormat="1" x14ac:dyDescent="0.25">
      <c r="B41" s="3"/>
      <c r="C41" s="5">
        <v>28</v>
      </c>
      <c r="D41" s="28" t="s">
        <v>113</v>
      </c>
      <c r="E41" s="30">
        <v>5</v>
      </c>
      <c r="F41" s="193">
        <v>3</v>
      </c>
      <c r="G41" s="203" t="s">
        <v>110</v>
      </c>
      <c r="H41" s="93"/>
      <c r="I41" s="75">
        <f t="shared" si="0"/>
        <v>24</v>
      </c>
      <c r="J41" s="74"/>
      <c r="K41" s="94">
        <f t="shared" si="1"/>
        <v>24</v>
      </c>
    </row>
    <row r="42" spans="2:11" s="2" customFormat="1" x14ac:dyDescent="0.25">
      <c r="B42" s="3"/>
      <c r="C42" s="5">
        <v>29</v>
      </c>
      <c r="D42" s="28" t="s">
        <v>21</v>
      </c>
      <c r="E42" s="30">
        <v>10</v>
      </c>
      <c r="F42" s="193">
        <v>5</v>
      </c>
      <c r="G42" s="203" t="s">
        <v>111</v>
      </c>
      <c r="H42" s="93"/>
      <c r="I42" s="75">
        <f t="shared" si="0"/>
        <v>40</v>
      </c>
      <c r="J42" s="74"/>
      <c r="K42" s="94">
        <f t="shared" si="1"/>
        <v>40</v>
      </c>
    </row>
    <row r="43" spans="2:11" s="2" customFormat="1" x14ac:dyDescent="0.25">
      <c r="B43" s="3"/>
      <c r="C43" s="5">
        <v>30</v>
      </c>
      <c r="D43" s="28" t="s">
        <v>25</v>
      </c>
      <c r="E43" s="30">
        <v>30</v>
      </c>
      <c r="F43" s="193">
        <v>20</v>
      </c>
      <c r="G43" s="203" t="s">
        <v>112</v>
      </c>
      <c r="H43" s="93"/>
      <c r="I43" s="75">
        <f>ROUND(F43*$I$33,2)</f>
        <v>160</v>
      </c>
      <c r="J43" s="74"/>
      <c r="K43" s="75">
        <f>ROUND(F43*$K$33,2)</f>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ROUND(SUM(K37:K43),2)</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75.69</v>
      </c>
      <c r="J49" s="111" t="s">
        <v>95</v>
      </c>
      <c r="K49" s="109">
        <f>ROUND(K22/K48,2)</f>
        <v>91.8</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2"/>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3"/>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0.1</v>
      </c>
      <c r="F60" s="196">
        <v>0.1</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0.75000000000000022</v>
      </c>
      <c r="F69" s="153">
        <f>SUM(F56:F68)</f>
        <v>0.75000000000000022</v>
      </c>
      <c r="G69" s="213" t="s">
        <v>84</v>
      </c>
      <c r="H69" s="170" t="s">
        <v>95</v>
      </c>
      <c r="I69" s="56">
        <f>ROUND(F69*I49,2)</f>
        <v>56.77</v>
      </c>
      <c r="J69" s="55"/>
      <c r="K69" s="171">
        <f>ROUND(F69*K49,2)</f>
        <v>68.849999999999994</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10.6</v>
      </c>
      <c r="J76" s="148"/>
      <c r="K76" s="149">
        <f>ROUND(F76*K49,2)</f>
        <v>12.85</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0.89000000000000024</v>
      </c>
      <c r="G78" s="218" t="s">
        <v>86</v>
      </c>
      <c r="H78" s="146" t="s">
        <v>95</v>
      </c>
      <c r="I78" s="147">
        <f>ROUND(F78*I49,2)</f>
        <v>67.36</v>
      </c>
      <c r="J78" s="148"/>
      <c r="K78" s="149">
        <f>ROUND(F78*K49,2)</f>
        <v>81.7</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143.05000000000001</v>
      </c>
      <c r="J80" s="82"/>
      <c r="K80" s="103">
        <f>ROUND(K49+K78,2)</f>
        <v>173.5</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14734.15</v>
      </c>
      <c r="J82" s="224"/>
      <c r="K82" s="109">
        <f>ROUND(K80*K48,2)</f>
        <v>17870.5</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176809.8</v>
      </c>
      <c r="J84" s="226"/>
      <c r="K84" s="98">
        <f>ROUND(K80*K47,2)</f>
        <v>214446</v>
      </c>
    </row>
    <row r="85" spans="2:11" x14ac:dyDescent="0.2">
      <c r="B85" s="229"/>
    </row>
    <row r="86" spans="2:11" ht="3.75" customHeight="1" x14ac:dyDescent="0.2"/>
    <row r="87" spans="2:11" x14ac:dyDescent="0.2">
      <c r="B87" s="221" t="s">
        <v>151</v>
      </c>
      <c r="D87" s="221" t="s">
        <v>152</v>
      </c>
      <c r="E87" s="33" t="s">
        <v>90</v>
      </c>
      <c r="F87" s="73"/>
      <c r="G87" s="33" t="s">
        <v>127</v>
      </c>
    </row>
    <row r="88" spans="2:11" ht="3" customHeight="1" x14ac:dyDescent="0.2">
      <c r="E88" s="33"/>
    </row>
    <row r="89" spans="2:11" ht="36.75" customHeight="1" x14ac:dyDescent="0.2">
      <c r="B89" s="235" t="s">
        <v>137</v>
      </c>
      <c r="C89" s="235"/>
      <c r="D89" s="235"/>
      <c r="E89" s="235"/>
      <c r="F89" s="235"/>
      <c r="G89" s="235"/>
      <c r="H89" s="235"/>
      <c r="I89" s="235"/>
      <c r="J89" s="235"/>
      <c r="K89" s="235"/>
    </row>
  </sheetData>
  <mergeCells count="5">
    <mergeCell ref="B89:K89"/>
    <mergeCell ref="B3:D3"/>
    <mergeCell ref="F3:K3"/>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Q89"/>
  <sheetViews>
    <sheetView showGridLines="0" view="pageBreakPreview" topLeftCell="A61" zoomScaleNormal="85" zoomScaleSheetLayoutView="100" zoomScalePageLayoutView="70" workbookViewId="0">
      <selection activeCell="A87" sqref="A87:XFD87"/>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121</v>
      </c>
      <c r="C2" s="14"/>
      <c r="D2" s="15"/>
      <c r="E2" s="15"/>
      <c r="F2" s="15"/>
      <c r="G2" s="34"/>
      <c r="H2" s="34"/>
      <c r="I2" s="15"/>
      <c r="J2" s="34"/>
      <c r="K2" s="16"/>
    </row>
    <row r="3" spans="2:11" ht="87" customHeight="1" x14ac:dyDescent="0.2">
      <c r="B3" s="230" t="s">
        <v>122</v>
      </c>
      <c r="C3" s="231"/>
      <c r="D3" s="231"/>
      <c r="E3" s="72" t="s">
        <v>129</v>
      </c>
      <c r="F3" s="232" t="s">
        <v>150</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142</v>
      </c>
      <c r="I5" s="239"/>
      <c r="J5" s="236" t="s">
        <v>143</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3293</v>
      </c>
      <c r="J7" s="36" t="s">
        <v>95</v>
      </c>
      <c r="K7" s="150">
        <v>3920</v>
      </c>
    </row>
    <row r="8" spans="2:11" s="2" customFormat="1" ht="15" x14ac:dyDescent="0.25">
      <c r="B8" s="58" t="s">
        <v>0</v>
      </c>
      <c r="C8" s="5">
        <v>2</v>
      </c>
      <c r="D8" s="172" t="s">
        <v>54</v>
      </c>
      <c r="E8" s="172"/>
      <c r="F8" s="192">
        <v>0.3</v>
      </c>
      <c r="G8" s="200" t="s">
        <v>102</v>
      </c>
      <c r="H8" s="173" t="s">
        <v>95</v>
      </c>
      <c r="I8" s="126">
        <f>ROUND(I7*(1+F8),2)</f>
        <v>4280.8999999999996</v>
      </c>
      <c r="J8" s="174" t="s">
        <v>95</v>
      </c>
      <c r="K8" s="128">
        <f>ROUND(K7*(1+F8),)</f>
        <v>5096</v>
      </c>
    </row>
    <row r="9" spans="2:11" s="2" customFormat="1" x14ac:dyDescent="0.25">
      <c r="B9" s="175"/>
      <c r="C9" s="38">
        <v>3</v>
      </c>
      <c r="D9" s="18" t="s">
        <v>5</v>
      </c>
      <c r="E9" s="18"/>
      <c r="F9" s="165">
        <v>4.33</v>
      </c>
      <c r="G9" s="201" t="s">
        <v>68</v>
      </c>
      <c r="H9" s="89" t="s">
        <v>95</v>
      </c>
      <c r="I9" s="20">
        <f>ROUND(I8/F9,2)</f>
        <v>988.66</v>
      </c>
      <c r="J9" s="36" t="s">
        <v>95</v>
      </c>
      <c r="K9" s="150">
        <f>ROUND(K8/F9,2)</f>
        <v>1176.9100000000001</v>
      </c>
    </row>
    <row r="10" spans="2:11" s="2" customFormat="1" x14ac:dyDescent="0.25">
      <c r="B10" s="3" t="s">
        <v>0</v>
      </c>
      <c r="C10" s="5">
        <v>4</v>
      </c>
      <c r="D10" s="28" t="s">
        <v>97</v>
      </c>
      <c r="E10" s="28"/>
      <c r="F10" s="162">
        <v>40</v>
      </c>
      <c r="G10" s="202" t="s">
        <v>69</v>
      </c>
      <c r="H10" s="93" t="s">
        <v>95</v>
      </c>
      <c r="I10" s="75">
        <f>ROUND(I9/F10,2)</f>
        <v>24.72</v>
      </c>
      <c r="J10" s="74" t="s">
        <v>95</v>
      </c>
      <c r="K10" s="94">
        <f>ROUND(K9/F10,2)</f>
        <v>29.42</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934.52</v>
      </c>
      <c r="J12" s="74" t="s">
        <v>95</v>
      </c>
      <c r="K12" s="94">
        <f>ROUND($K$8*F12,2)</f>
        <v>1112.46</v>
      </c>
    </row>
    <row r="13" spans="2:11" s="2" customFormat="1" x14ac:dyDescent="0.25">
      <c r="B13" s="3" t="s">
        <v>0</v>
      </c>
      <c r="C13" s="5">
        <v>7</v>
      </c>
      <c r="D13" s="28" t="s">
        <v>2</v>
      </c>
      <c r="E13" s="28"/>
      <c r="F13" s="166">
        <v>4.4999999999999998E-2</v>
      </c>
      <c r="G13" s="203" t="s">
        <v>71</v>
      </c>
      <c r="H13" s="93" t="s">
        <v>95</v>
      </c>
      <c r="I13" s="75">
        <f>ROUND($I$8*F13,2)</f>
        <v>192.64</v>
      </c>
      <c r="J13" s="74" t="s">
        <v>95</v>
      </c>
      <c r="K13" s="94">
        <f>ROUND($K$8*F13,2)</f>
        <v>229.32</v>
      </c>
    </row>
    <row r="14" spans="2:11" s="2" customFormat="1" x14ac:dyDescent="0.25">
      <c r="B14" s="3"/>
      <c r="C14" s="5">
        <v>8</v>
      </c>
      <c r="D14" s="28" t="s">
        <v>3</v>
      </c>
      <c r="E14" s="28"/>
      <c r="F14" s="166">
        <v>0.03</v>
      </c>
      <c r="G14" s="203" t="s">
        <v>72</v>
      </c>
      <c r="H14" s="93" t="s">
        <v>95</v>
      </c>
      <c r="I14" s="75">
        <f>ROUND($I$8*F14,2)</f>
        <v>128.43</v>
      </c>
      <c r="J14" s="74" t="s">
        <v>95</v>
      </c>
      <c r="K14" s="94">
        <f>ROUND($K$8*F14,2)</f>
        <v>152.88</v>
      </c>
    </row>
    <row r="15" spans="2:11" s="2" customFormat="1" x14ac:dyDescent="0.25">
      <c r="B15" s="3"/>
      <c r="C15" s="5">
        <v>9</v>
      </c>
      <c r="D15" s="28" t="s">
        <v>4</v>
      </c>
      <c r="E15" s="28"/>
      <c r="F15" s="166">
        <v>1.5299999999999999E-2</v>
      </c>
      <c r="G15" s="203" t="s">
        <v>73</v>
      </c>
      <c r="H15" s="93" t="s">
        <v>95</v>
      </c>
      <c r="I15" s="75">
        <f>ROUND($I$8*F15,2)</f>
        <v>65.5</v>
      </c>
      <c r="J15" s="74" t="s">
        <v>95</v>
      </c>
      <c r="K15" s="94">
        <f>ROUND($K$8*F15,2)</f>
        <v>77.97</v>
      </c>
    </row>
    <row r="16" spans="2:11" s="2" customFormat="1" x14ac:dyDescent="0.25">
      <c r="B16" s="3"/>
      <c r="C16" s="5">
        <v>10</v>
      </c>
      <c r="D16" s="31" t="s">
        <v>91</v>
      </c>
      <c r="E16" s="31"/>
      <c r="F16" s="176">
        <f>SUM(F12:F15)</f>
        <v>0.30859999999999999</v>
      </c>
      <c r="G16" s="204" t="s">
        <v>74</v>
      </c>
      <c r="H16" s="125" t="s">
        <v>95</v>
      </c>
      <c r="I16" s="132">
        <f>ROUND($I$8*F16,2)</f>
        <v>1321.09</v>
      </c>
      <c r="J16" s="127" t="s">
        <v>95</v>
      </c>
      <c r="K16" s="133">
        <f>ROUND($K$8*F16,2)</f>
        <v>1572.63</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1280.8499999999999</v>
      </c>
      <c r="J18" s="74" t="s">
        <v>95</v>
      </c>
      <c r="K18" s="94">
        <f>ROUND($K$8*F18,2)</f>
        <v>1524.72</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11123.5</v>
      </c>
      <c r="J20" s="51" t="s">
        <v>95</v>
      </c>
      <c r="K20" s="122">
        <f>ROUND((K8+K18)*2,2)</f>
        <v>13241.44</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6528.95</v>
      </c>
      <c r="J22" s="65"/>
      <c r="K22" s="124">
        <f>ROUND(((K8+K16)*12+K20)/12,2)</f>
        <v>7772.08</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133</v>
      </c>
      <c r="D29" s="28" t="s">
        <v>135</v>
      </c>
      <c r="E29" s="28"/>
      <c r="F29" s="162">
        <v>12.5</v>
      </c>
      <c r="G29" s="202"/>
      <c r="H29" s="93"/>
      <c r="I29" s="75">
        <f>F29</f>
        <v>12.5</v>
      </c>
      <c r="J29" s="74"/>
      <c r="K29" s="94">
        <f>F29</f>
        <v>12.5</v>
      </c>
    </row>
    <row r="30" spans="2:11" s="2" customFormat="1" x14ac:dyDescent="0.25">
      <c r="B30" s="3"/>
      <c r="C30" s="5" t="s">
        <v>132</v>
      </c>
      <c r="D30" s="28" t="s">
        <v>134</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ROUND(I27-I28-I29-I30,2)</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12</v>
      </c>
      <c r="F37" s="194">
        <v>12</v>
      </c>
      <c r="G37" s="203" t="s">
        <v>106</v>
      </c>
      <c r="H37" s="93"/>
      <c r="I37" s="75">
        <f t="shared" ref="I37:I43" si="0">ROUND(F37*$I$33,2)</f>
        <v>96</v>
      </c>
      <c r="J37" s="74"/>
      <c r="K37" s="94">
        <f t="shared" ref="K37:K43"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12</v>
      </c>
      <c r="F40" s="193">
        <v>12</v>
      </c>
      <c r="G40" s="203" t="s">
        <v>109</v>
      </c>
      <c r="H40" s="93"/>
      <c r="I40" s="75">
        <f>ROUND(F40*$I$33,2)</f>
        <v>96</v>
      </c>
      <c r="J40" s="74"/>
      <c r="K40" s="94">
        <f t="shared" si="1"/>
        <v>96</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20</v>
      </c>
      <c r="F43" s="193">
        <v>20</v>
      </c>
      <c r="G43" s="203" t="s">
        <v>112</v>
      </c>
      <c r="H43" s="93"/>
      <c r="I43" s="75">
        <f t="shared" si="0"/>
        <v>160</v>
      </c>
      <c r="J43" s="74"/>
      <c r="K43" s="94">
        <f t="shared" si="1"/>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ROUND(SUM(K37:K43),3)</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63.39</v>
      </c>
      <c r="J49" s="111" t="s">
        <v>95</v>
      </c>
      <c r="K49" s="109">
        <f>ROUND(K22/K48,2)</f>
        <v>75.459999999999994</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2"/>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3"/>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0.03</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0.68</v>
      </c>
      <c r="F69" s="153">
        <f>SUM(F56:F68)</f>
        <v>0.68</v>
      </c>
      <c r="G69" s="213" t="s">
        <v>84</v>
      </c>
      <c r="H69" s="170" t="s">
        <v>95</v>
      </c>
      <c r="I69" s="56">
        <f>ROUND(F69*I49,2)</f>
        <v>43.11</v>
      </c>
      <c r="J69" s="55"/>
      <c r="K69" s="171">
        <f>ROUND(F69*K49,2)</f>
        <v>51.31</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8.8699999999999992</v>
      </c>
      <c r="J76" s="148"/>
      <c r="K76" s="149">
        <f>ROUND(F76*K49,2)</f>
        <v>10.56</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0.82000000000000006</v>
      </c>
      <c r="F78" s="155">
        <f>F76+F69</f>
        <v>0.82000000000000006</v>
      </c>
      <c r="G78" s="218" t="s">
        <v>86</v>
      </c>
      <c r="H78" s="146" t="s">
        <v>95</v>
      </c>
      <c r="I78" s="147">
        <f>ROUND(F78*I49,2)</f>
        <v>51.98</v>
      </c>
      <c r="J78" s="148"/>
      <c r="K78" s="149">
        <f>ROUND(F78*K49,2)</f>
        <v>61.88</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115.37</v>
      </c>
      <c r="J80" s="82"/>
      <c r="K80" s="103">
        <f>ROUND(K49+K78,2)</f>
        <v>137.34</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11883.11</v>
      </c>
      <c r="J82" s="224"/>
      <c r="K82" s="109">
        <f>ROUND(K80*K48,2)</f>
        <v>14146.02</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142597.32</v>
      </c>
      <c r="J84" s="226"/>
      <c r="K84" s="98">
        <f>ROUND(K80*K47,2)</f>
        <v>169752.24</v>
      </c>
    </row>
    <row r="85" spans="2:11" x14ac:dyDescent="0.2">
      <c r="B85" s="229"/>
    </row>
    <row r="86" spans="2:11" ht="3.75" customHeight="1" x14ac:dyDescent="0.2"/>
    <row r="87" spans="2:11" x14ac:dyDescent="0.2">
      <c r="B87" s="221" t="s">
        <v>151</v>
      </c>
      <c r="D87" s="221" t="s">
        <v>152</v>
      </c>
      <c r="E87" s="33" t="s">
        <v>90</v>
      </c>
      <c r="F87" s="73"/>
      <c r="G87" s="33" t="s">
        <v>127</v>
      </c>
    </row>
    <row r="88" spans="2:11" ht="3" customHeight="1" x14ac:dyDescent="0.2">
      <c r="E88" s="33"/>
    </row>
    <row r="89" spans="2:11" ht="36.75" customHeight="1" x14ac:dyDescent="0.2">
      <c r="B89" s="235" t="s">
        <v>137</v>
      </c>
      <c r="C89" s="235"/>
      <c r="D89" s="235"/>
      <c r="E89" s="235"/>
      <c r="F89" s="235"/>
      <c r="G89" s="235"/>
      <c r="H89" s="235"/>
      <c r="I89" s="235"/>
      <c r="J89" s="235"/>
      <c r="K89" s="235"/>
    </row>
  </sheetData>
  <mergeCells count="5">
    <mergeCell ref="B3:D3"/>
    <mergeCell ref="F3:K3"/>
    <mergeCell ref="H5:I5"/>
    <mergeCell ref="J5:K5"/>
    <mergeCell ref="B89:K89"/>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Q89"/>
  <sheetViews>
    <sheetView showGridLines="0" view="pageBreakPreview" topLeftCell="A25" zoomScale="112" zoomScaleNormal="85" zoomScaleSheetLayoutView="112" zoomScalePageLayoutView="70" workbookViewId="0">
      <selection activeCell="D81" sqref="D81"/>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119</v>
      </c>
      <c r="C2" s="14"/>
      <c r="D2" s="15"/>
      <c r="E2" s="15"/>
      <c r="F2" s="15"/>
      <c r="G2" s="34"/>
      <c r="H2" s="34"/>
      <c r="I2" s="15"/>
      <c r="J2" s="34"/>
      <c r="K2" s="16"/>
    </row>
    <row r="3" spans="2:11" ht="87" customHeight="1" x14ac:dyDescent="0.2">
      <c r="B3" s="230" t="s">
        <v>120</v>
      </c>
      <c r="C3" s="231"/>
      <c r="D3" s="231"/>
      <c r="E3" s="72" t="s">
        <v>130</v>
      </c>
      <c r="F3" s="232" t="s">
        <v>148</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145</v>
      </c>
      <c r="I5" s="239"/>
      <c r="J5" s="236" t="s">
        <v>147</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2474</v>
      </c>
      <c r="J7" s="36" t="s">
        <v>95</v>
      </c>
      <c r="K7" s="150">
        <v>3168</v>
      </c>
    </row>
    <row r="8" spans="2:11" s="2" customFormat="1" ht="15" x14ac:dyDescent="0.25">
      <c r="B8" s="58" t="s">
        <v>0</v>
      </c>
      <c r="C8" s="5">
        <v>2</v>
      </c>
      <c r="D8" s="172" t="s">
        <v>54</v>
      </c>
      <c r="E8" s="172"/>
      <c r="F8" s="192">
        <v>0.3</v>
      </c>
      <c r="G8" s="200" t="s">
        <v>102</v>
      </c>
      <c r="H8" s="173" t="s">
        <v>95</v>
      </c>
      <c r="I8" s="126">
        <f>ROUND(I7*(1+F8),2)</f>
        <v>3216.2</v>
      </c>
      <c r="J8" s="174" t="s">
        <v>95</v>
      </c>
      <c r="K8" s="128">
        <f>ROUND(K7*(1+F8),2)</f>
        <v>4118.3999999999996</v>
      </c>
    </row>
    <row r="9" spans="2:11" s="2" customFormat="1" x14ac:dyDescent="0.25">
      <c r="B9" s="175"/>
      <c r="C9" s="38">
        <v>3</v>
      </c>
      <c r="D9" s="18" t="s">
        <v>5</v>
      </c>
      <c r="E9" s="18"/>
      <c r="F9" s="165">
        <v>4.33</v>
      </c>
      <c r="G9" s="201" t="s">
        <v>68</v>
      </c>
      <c r="H9" s="89" t="s">
        <v>95</v>
      </c>
      <c r="I9" s="20">
        <f>ROUND(I8/F9,2)</f>
        <v>742.77</v>
      </c>
      <c r="J9" s="36" t="s">
        <v>95</v>
      </c>
      <c r="K9" s="150">
        <f>ROUND(K8/F9,2)</f>
        <v>951.13</v>
      </c>
    </row>
    <row r="10" spans="2:11" s="2" customFormat="1" x14ac:dyDescent="0.25">
      <c r="B10" s="3" t="s">
        <v>0</v>
      </c>
      <c r="C10" s="5">
        <v>4</v>
      </c>
      <c r="D10" s="28" t="s">
        <v>97</v>
      </c>
      <c r="E10" s="28"/>
      <c r="F10" s="162">
        <v>40</v>
      </c>
      <c r="G10" s="202" t="s">
        <v>69</v>
      </c>
      <c r="H10" s="93" t="s">
        <v>95</v>
      </c>
      <c r="I10" s="75">
        <f>ROUND(I9/F10,2)</f>
        <v>18.57</v>
      </c>
      <c r="J10" s="74" t="s">
        <v>95</v>
      </c>
      <c r="K10" s="94">
        <f>ROUND(K9/F10,2)</f>
        <v>23.78</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702.1</v>
      </c>
      <c r="J12" s="74" t="s">
        <v>95</v>
      </c>
      <c r="K12" s="94">
        <f>ROUND($K$8*F12,2)</f>
        <v>899.05</v>
      </c>
    </row>
    <row r="13" spans="2:11" s="2" customFormat="1" x14ac:dyDescent="0.25">
      <c r="B13" s="3" t="s">
        <v>0</v>
      </c>
      <c r="C13" s="5">
        <v>7</v>
      </c>
      <c r="D13" s="28" t="s">
        <v>2</v>
      </c>
      <c r="E13" s="28"/>
      <c r="F13" s="166">
        <v>4.4999999999999998E-2</v>
      </c>
      <c r="G13" s="203" t="s">
        <v>71</v>
      </c>
      <c r="H13" s="93" t="s">
        <v>95</v>
      </c>
      <c r="I13" s="75">
        <f>ROUND($I$8*F13,2)</f>
        <v>144.72999999999999</v>
      </c>
      <c r="J13" s="74" t="s">
        <v>95</v>
      </c>
      <c r="K13" s="94">
        <f>ROUND($K$8*F13,2)</f>
        <v>185.33</v>
      </c>
    </row>
    <row r="14" spans="2:11" s="2" customFormat="1" x14ac:dyDescent="0.25">
      <c r="B14" s="3"/>
      <c r="C14" s="5">
        <v>8</v>
      </c>
      <c r="D14" s="28" t="s">
        <v>3</v>
      </c>
      <c r="E14" s="28"/>
      <c r="F14" s="166">
        <v>0.03</v>
      </c>
      <c r="G14" s="203" t="s">
        <v>72</v>
      </c>
      <c r="H14" s="93" t="s">
        <v>95</v>
      </c>
      <c r="I14" s="75">
        <f>ROUND($I$8*F14,2)</f>
        <v>96.49</v>
      </c>
      <c r="J14" s="74" t="s">
        <v>95</v>
      </c>
      <c r="K14" s="94">
        <f>ROUND($K$8*F14,2)</f>
        <v>123.55</v>
      </c>
    </row>
    <row r="15" spans="2:11" s="2" customFormat="1" x14ac:dyDescent="0.25">
      <c r="B15" s="3"/>
      <c r="C15" s="5">
        <v>9</v>
      </c>
      <c r="D15" s="28" t="s">
        <v>4</v>
      </c>
      <c r="E15" s="28"/>
      <c r="F15" s="166">
        <v>1.5299999999999999E-2</v>
      </c>
      <c r="G15" s="203" t="s">
        <v>73</v>
      </c>
      <c r="H15" s="93" t="s">
        <v>95</v>
      </c>
      <c r="I15" s="75">
        <f>ROUND($I$8*F15,2)</f>
        <v>49.21</v>
      </c>
      <c r="J15" s="74" t="s">
        <v>95</v>
      </c>
      <c r="K15" s="94">
        <f>ROUND($K$8*F15,2)</f>
        <v>63.01</v>
      </c>
    </row>
    <row r="16" spans="2:11" s="2" customFormat="1" x14ac:dyDescent="0.25">
      <c r="B16" s="3"/>
      <c r="C16" s="5">
        <v>10</v>
      </c>
      <c r="D16" s="31" t="s">
        <v>91</v>
      </c>
      <c r="E16" s="31"/>
      <c r="F16" s="176">
        <f>SUM(F12:F15)</f>
        <v>0.30859999999999999</v>
      </c>
      <c r="G16" s="204" t="s">
        <v>74</v>
      </c>
      <c r="H16" s="125" t="s">
        <v>95</v>
      </c>
      <c r="I16" s="132">
        <f>ROUND($I$8*F16,2)</f>
        <v>992.52</v>
      </c>
      <c r="J16" s="127" t="s">
        <v>95</v>
      </c>
      <c r="K16" s="133">
        <f>ROUND($K$8*F16,2)</f>
        <v>1270.94</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962.29</v>
      </c>
      <c r="J18" s="74" t="s">
        <v>95</v>
      </c>
      <c r="K18" s="94">
        <f>ROUND($K$8*F18,2)</f>
        <v>1232.23</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8356.98</v>
      </c>
      <c r="J20" s="51" t="s">
        <v>95</v>
      </c>
      <c r="K20" s="122">
        <f>ROUND((K8+K18)*2,2)</f>
        <v>10701.26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4905.1400000000003</v>
      </c>
      <c r="J22" s="65"/>
      <c r="K22" s="124">
        <f>ROUND(((K8+K16)*12+K20)/12,2)</f>
        <v>6281.11</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ROUND(F25*2,2)</f>
        <v>104</v>
      </c>
      <c r="J25" s="74"/>
      <c r="K25" s="94">
        <f>ROUND(F25*2,2)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ROUND(I24-I25-I26,2)</f>
        <v>248</v>
      </c>
      <c r="J27" s="74"/>
      <c r="K27" s="95">
        <f>ROUND(K24-K25-K26,2)</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133</v>
      </c>
      <c r="D29" s="28" t="s">
        <v>135</v>
      </c>
      <c r="E29" s="28"/>
      <c r="F29" s="162">
        <v>12.5</v>
      </c>
      <c r="G29" s="202"/>
      <c r="H29" s="93"/>
      <c r="I29" s="75">
        <f>F29</f>
        <v>12.5</v>
      </c>
      <c r="J29" s="74"/>
      <c r="K29" s="94">
        <f>F29</f>
        <v>12.5</v>
      </c>
    </row>
    <row r="30" spans="2:11" s="2" customFormat="1" x14ac:dyDescent="0.25">
      <c r="B30" s="3"/>
      <c r="C30" s="5" t="s">
        <v>132</v>
      </c>
      <c r="D30" s="28" t="s">
        <v>134</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I27-I28-I29-I30</f>
        <v>210.5</v>
      </c>
      <c r="J31" s="74"/>
      <c r="K31" s="95">
        <f>ROUND(K27-K28-K29-K30,2)</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12</v>
      </c>
      <c r="F37" s="194">
        <v>12</v>
      </c>
      <c r="G37" s="203" t="s">
        <v>106</v>
      </c>
      <c r="H37" s="93"/>
      <c r="I37" s="75">
        <f t="shared" ref="I37:I43" si="0">ROUND(F37*$I$33,2)</f>
        <v>96</v>
      </c>
      <c r="J37" s="74"/>
      <c r="K37" s="94">
        <f t="shared" ref="K37:K43" si="1">ROUND(F37*$K$33,2)</f>
        <v>96</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12</v>
      </c>
      <c r="F40" s="193">
        <v>12</v>
      </c>
      <c r="G40" s="203" t="s">
        <v>109</v>
      </c>
      <c r="H40" s="93"/>
      <c r="I40" s="75">
        <f t="shared" si="0"/>
        <v>96</v>
      </c>
      <c r="J40" s="74"/>
      <c r="K40" s="94">
        <f t="shared" si="1"/>
        <v>96</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20</v>
      </c>
      <c r="F43" s="193">
        <v>20</v>
      </c>
      <c r="G43" s="203" t="s">
        <v>112</v>
      </c>
      <c r="H43" s="93"/>
      <c r="I43" s="75">
        <f t="shared" si="0"/>
        <v>160</v>
      </c>
      <c r="J43" s="74"/>
      <c r="K43" s="94">
        <f t="shared" si="1"/>
        <v>160</v>
      </c>
    </row>
    <row r="44" spans="2:11" s="2" customFormat="1" ht="15" x14ac:dyDescent="0.25">
      <c r="B44" s="3"/>
      <c r="C44" s="5">
        <v>31</v>
      </c>
      <c r="D44" s="28" t="s">
        <v>46</v>
      </c>
      <c r="E44" s="28"/>
      <c r="F44" s="156">
        <f>I44/I34</f>
        <v>0.26603325415676959</v>
      </c>
      <c r="G44" s="203" t="s">
        <v>92</v>
      </c>
      <c r="H44" s="93"/>
      <c r="I44" s="75">
        <f>ROUND(SUM(I37:I43),2)</f>
        <v>448</v>
      </c>
      <c r="J44" s="74"/>
      <c r="K44" s="94">
        <f>ROUND(SUM(K37:K43),2)</f>
        <v>448</v>
      </c>
    </row>
    <row r="45" spans="2:11" s="2" customFormat="1" ht="15" x14ac:dyDescent="0.25">
      <c r="B45" s="3"/>
      <c r="C45" s="5">
        <v>32</v>
      </c>
      <c r="D45" s="28" t="s">
        <v>47</v>
      </c>
      <c r="E45" s="28"/>
      <c r="F45" s="156">
        <f>F44</f>
        <v>0.26603325415676959</v>
      </c>
      <c r="G45" s="203" t="s">
        <v>104</v>
      </c>
      <c r="H45" s="93"/>
      <c r="I45" s="76">
        <f>ROUND(F45*I35,2)</f>
        <v>37.33</v>
      </c>
      <c r="J45" s="74"/>
      <c r="K45" s="95">
        <f>ROUND(F45*K35,2)</f>
        <v>37.33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1236</v>
      </c>
      <c r="J47" s="136"/>
      <c r="K47" s="140">
        <f>ROUND(K34-K44,2)</f>
        <v>1236</v>
      </c>
    </row>
    <row r="48" spans="2:11" s="2" customFormat="1" ht="14.25" customHeight="1" x14ac:dyDescent="0.25">
      <c r="B48" s="3" t="s">
        <v>0</v>
      </c>
      <c r="C48" s="5">
        <v>34</v>
      </c>
      <c r="D48" s="4" t="s">
        <v>45</v>
      </c>
      <c r="E48" s="4"/>
      <c r="F48" s="159"/>
      <c r="G48" s="198" t="s">
        <v>82</v>
      </c>
      <c r="H48" s="91"/>
      <c r="I48" s="21">
        <f>ROUND(I35-I45,2)</f>
        <v>103</v>
      </c>
      <c r="J48" s="37"/>
      <c r="K48" s="96">
        <f>ROUND(K35-K45,2)</f>
        <v>103</v>
      </c>
    </row>
    <row r="49" spans="2:14" s="2" customFormat="1" ht="18.75" customHeight="1" x14ac:dyDescent="0.25">
      <c r="B49" s="187" t="s">
        <v>24</v>
      </c>
      <c r="C49" s="188">
        <v>35</v>
      </c>
      <c r="D49" s="189" t="s">
        <v>48</v>
      </c>
      <c r="E49" s="190"/>
      <c r="F49" s="191"/>
      <c r="G49" s="212" t="s">
        <v>83</v>
      </c>
      <c r="H49" s="110" t="s">
        <v>95</v>
      </c>
      <c r="I49" s="107">
        <f>ROUND(I22/I48,2)</f>
        <v>47.62</v>
      </c>
      <c r="J49" s="111" t="s">
        <v>95</v>
      </c>
      <c r="K49" s="109">
        <f>ROUND(K22/K48,2)</f>
        <v>60.98</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7"/>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8"/>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0.03</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0.68</v>
      </c>
      <c r="F69" s="153">
        <f>SUM(F56:F68)</f>
        <v>0.68</v>
      </c>
      <c r="G69" s="213" t="s">
        <v>84</v>
      </c>
      <c r="H69" s="170" t="s">
        <v>95</v>
      </c>
      <c r="I69" s="56">
        <f>ROUND(F69*I49,2)</f>
        <v>32.380000000000003</v>
      </c>
      <c r="J69" s="55"/>
      <c r="K69" s="171">
        <f>ROUND(F69*K49,2)</f>
        <v>41.47</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6.67</v>
      </c>
      <c r="J76" s="148"/>
      <c r="K76" s="149">
        <f>ROUND(F76*K49,2)</f>
        <v>8.5399999999999991</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0.82000000000000006</v>
      </c>
      <c r="F78" s="155">
        <f>F76+F69</f>
        <v>0.82000000000000006</v>
      </c>
      <c r="G78" s="218" t="s">
        <v>86</v>
      </c>
      <c r="H78" s="146" t="s">
        <v>95</v>
      </c>
      <c r="I78" s="147">
        <f>ROUND(F78*I49,2)</f>
        <v>39.049999999999997</v>
      </c>
      <c r="J78" s="148"/>
      <c r="K78" s="149">
        <f>ROUND(F78*K49,2)</f>
        <v>50</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ROUND(I49+I78,2)</f>
        <v>86.67</v>
      </c>
      <c r="J80" s="82"/>
      <c r="K80" s="103">
        <f>ROUND(K49+K78,2)</f>
        <v>110.98</v>
      </c>
    </row>
    <row r="81" spans="2:11" s="2" customFormat="1" ht="5.25" customHeight="1" x14ac:dyDescent="0.25">
      <c r="B81" s="3"/>
      <c r="C81" s="4"/>
      <c r="D81" s="4"/>
      <c r="E81" s="4"/>
      <c r="F81" s="5"/>
      <c r="G81" s="198" t="s">
        <v>0</v>
      </c>
      <c r="H81" s="91"/>
      <c r="I81" s="57"/>
      <c r="J81" s="5"/>
      <c r="K81" s="90"/>
    </row>
    <row r="82" spans="2:11" s="2" customFormat="1" ht="15" x14ac:dyDescent="0.25">
      <c r="B82" s="187" t="s">
        <v>59</v>
      </c>
      <c r="C82" s="190"/>
      <c r="D82" s="189"/>
      <c r="E82" s="190"/>
      <c r="F82" s="191"/>
      <c r="G82" s="212" t="s">
        <v>89</v>
      </c>
      <c r="H82" s="106" t="s">
        <v>95</v>
      </c>
      <c r="I82" s="107">
        <f>ROUND(I80*I48,2)</f>
        <v>8927.01</v>
      </c>
      <c r="J82" s="224"/>
      <c r="K82" s="109">
        <f>ROUND(K80*K48,2)</f>
        <v>11430.94</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107124.12</v>
      </c>
      <c r="J84" s="226"/>
      <c r="K84" s="98">
        <f>ROUND(K80*K47,2)</f>
        <v>137171.28</v>
      </c>
    </row>
    <row r="86" spans="2:11" ht="3.75" customHeight="1" x14ac:dyDescent="0.2"/>
    <row r="87" spans="2:11" x14ac:dyDescent="0.2">
      <c r="B87" s="221" t="s">
        <v>151</v>
      </c>
      <c r="D87" s="221" t="s">
        <v>152</v>
      </c>
      <c r="E87" s="33" t="s">
        <v>90</v>
      </c>
      <c r="F87" s="73"/>
      <c r="G87" s="33" t="s">
        <v>127</v>
      </c>
    </row>
    <row r="88" spans="2:11" ht="3" customHeight="1" x14ac:dyDescent="0.2">
      <c r="E88" s="33"/>
    </row>
    <row r="89" spans="2:11" x14ac:dyDescent="0.2">
      <c r="B89" s="33" t="s">
        <v>137</v>
      </c>
      <c r="E89" s="33"/>
      <c r="F89" s="33"/>
      <c r="G89" s="1"/>
      <c r="J89" s="1"/>
    </row>
  </sheetData>
  <mergeCells count="4">
    <mergeCell ref="B3:D3"/>
    <mergeCell ref="F3:K3"/>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1"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Q90"/>
  <sheetViews>
    <sheetView showGridLines="0" view="pageBreakPreview" topLeftCell="A49" zoomScaleNormal="85" zoomScaleSheetLayoutView="100" zoomScalePageLayoutView="70" workbookViewId="0">
      <selection activeCell="E75" sqref="E75"/>
    </sheetView>
  </sheetViews>
  <sheetFormatPr baseColWidth="10" defaultColWidth="11.42578125" defaultRowHeight="14.25" x14ac:dyDescent="0.2"/>
  <cols>
    <col min="1" max="1" width="1.42578125" style="1" customWidth="1"/>
    <col min="2" max="2" width="22.7109375" style="1" customWidth="1"/>
    <col min="3" max="3" width="5.28515625" style="1" customWidth="1"/>
    <col min="4" max="4" width="43.140625" style="1" customWidth="1"/>
    <col min="5" max="5" width="13.7109375" style="1" customWidth="1"/>
    <col min="6" max="6" width="19" style="1" customWidth="1"/>
    <col min="7" max="7" width="19.28515625" style="33" customWidth="1"/>
    <col min="8" max="8" width="5.42578125" style="33" customWidth="1"/>
    <col min="9" max="9" width="13.7109375" style="1" customWidth="1"/>
    <col min="10" max="10" width="5.42578125" style="33" customWidth="1"/>
    <col min="11" max="11" width="13.28515625" style="1" customWidth="1"/>
    <col min="12" max="12" width="2.85546875" style="1" customWidth="1"/>
    <col min="13" max="16384" width="11.42578125" style="1"/>
  </cols>
  <sheetData>
    <row r="1" spans="2:11" ht="55.5" customHeight="1" thickBot="1" x14ac:dyDescent="0.25">
      <c r="B1" s="1" t="s">
        <v>0</v>
      </c>
    </row>
    <row r="2" spans="2:11" ht="23.25" customHeight="1" thickBot="1" x14ac:dyDescent="0.3">
      <c r="B2" s="13" t="s">
        <v>123</v>
      </c>
      <c r="C2" s="14"/>
      <c r="D2" s="15"/>
      <c r="E2" s="15"/>
      <c r="F2" s="15"/>
      <c r="G2" s="34"/>
      <c r="H2" s="34"/>
      <c r="I2" s="15"/>
      <c r="J2" s="34"/>
      <c r="K2" s="16"/>
    </row>
    <row r="3" spans="2:11" ht="87" customHeight="1" x14ac:dyDescent="0.2">
      <c r="B3" s="230" t="s">
        <v>124</v>
      </c>
      <c r="C3" s="231"/>
      <c r="D3" s="231"/>
      <c r="E3" s="72" t="s">
        <v>131</v>
      </c>
      <c r="F3" s="232" t="s">
        <v>144</v>
      </c>
      <c r="G3" s="233"/>
      <c r="H3" s="233"/>
      <c r="I3" s="233"/>
      <c r="J3" s="233"/>
      <c r="K3" s="234"/>
    </row>
    <row r="4" spans="2:11" ht="7.5" customHeight="1" thickBot="1" x14ac:dyDescent="0.25">
      <c r="B4" s="68"/>
      <c r="C4" s="69"/>
      <c r="D4" s="69"/>
      <c r="E4" s="70"/>
      <c r="F4" s="70"/>
      <c r="G4" s="70"/>
      <c r="H4" s="70"/>
      <c r="I4" s="70"/>
      <c r="J4" s="70"/>
      <c r="K4" s="71"/>
    </row>
    <row r="5" spans="2:11" s="83" customFormat="1" ht="18" customHeight="1" thickTop="1" x14ac:dyDescent="0.25">
      <c r="B5" s="78" t="s">
        <v>7</v>
      </c>
      <c r="C5" s="79"/>
      <c r="D5" s="79"/>
      <c r="E5" s="79"/>
      <c r="F5" s="79"/>
      <c r="G5" s="79"/>
      <c r="H5" s="238" t="s">
        <v>146</v>
      </c>
      <c r="I5" s="239"/>
      <c r="J5" s="236" t="s">
        <v>125</v>
      </c>
      <c r="K5" s="237"/>
    </row>
    <row r="6" spans="2:11" s="2" customFormat="1" ht="15" customHeight="1" x14ac:dyDescent="0.25">
      <c r="B6" s="3"/>
      <c r="C6" s="4"/>
      <c r="D6" s="4"/>
      <c r="E6" s="4"/>
      <c r="F6" s="164" t="s">
        <v>65</v>
      </c>
      <c r="G6" s="198" t="s">
        <v>101</v>
      </c>
      <c r="H6" s="87"/>
      <c r="I6" s="67" t="s">
        <v>67</v>
      </c>
      <c r="J6" s="35"/>
      <c r="K6" s="88" t="s">
        <v>66</v>
      </c>
    </row>
    <row r="7" spans="2:11" s="2" customFormat="1" ht="15" x14ac:dyDescent="0.25">
      <c r="B7" s="58" t="s">
        <v>41</v>
      </c>
      <c r="C7" s="5">
        <v>1</v>
      </c>
      <c r="D7" s="4" t="s">
        <v>53</v>
      </c>
      <c r="E7" s="4"/>
      <c r="F7" s="165"/>
      <c r="G7" s="201"/>
      <c r="H7" s="89" t="s">
        <v>95</v>
      </c>
      <c r="I7" s="20">
        <v>2123</v>
      </c>
      <c r="J7" s="36" t="s">
        <v>95</v>
      </c>
      <c r="K7" s="150">
        <v>2520</v>
      </c>
    </row>
    <row r="8" spans="2:11" s="2" customFormat="1" ht="15" x14ac:dyDescent="0.25">
      <c r="B8" s="58" t="s">
        <v>0</v>
      </c>
      <c r="C8" s="5">
        <v>2</v>
      </c>
      <c r="D8" s="172" t="s">
        <v>54</v>
      </c>
      <c r="E8" s="172"/>
      <c r="F8" s="192">
        <v>0.3</v>
      </c>
      <c r="G8" s="200" t="s">
        <v>102</v>
      </c>
      <c r="H8" s="173" t="s">
        <v>95</v>
      </c>
      <c r="I8" s="126">
        <f>ROUND(I7*(1+F8),2)</f>
        <v>2759.9</v>
      </c>
      <c r="J8" s="174" t="s">
        <v>95</v>
      </c>
      <c r="K8" s="128">
        <f>ROUND(K7*(1+F8),2)</f>
        <v>3276</v>
      </c>
    </row>
    <row r="9" spans="2:11" s="2" customFormat="1" x14ac:dyDescent="0.25">
      <c r="B9" s="175"/>
      <c r="C9" s="38">
        <v>3</v>
      </c>
      <c r="D9" s="18" t="s">
        <v>5</v>
      </c>
      <c r="E9" s="18"/>
      <c r="F9" s="165">
        <v>4.33</v>
      </c>
      <c r="G9" s="201" t="s">
        <v>68</v>
      </c>
      <c r="H9" s="89" t="s">
        <v>95</v>
      </c>
      <c r="I9" s="20">
        <f>ROUND(I8/F9,2)</f>
        <v>637.39</v>
      </c>
      <c r="J9" s="36" t="s">
        <v>95</v>
      </c>
      <c r="K9" s="150">
        <f>ROUND(K8/F9,2)</f>
        <v>756.58</v>
      </c>
    </row>
    <row r="10" spans="2:11" s="2" customFormat="1" x14ac:dyDescent="0.25">
      <c r="B10" s="3" t="s">
        <v>0</v>
      </c>
      <c r="C10" s="5">
        <v>4</v>
      </c>
      <c r="D10" s="28" t="s">
        <v>97</v>
      </c>
      <c r="E10" s="28"/>
      <c r="F10" s="162">
        <v>40</v>
      </c>
      <c r="G10" s="202" t="s">
        <v>69</v>
      </c>
      <c r="H10" s="93" t="s">
        <v>95</v>
      </c>
      <c r="I10" s="75">
        <f>ROUND(I9/F10,2)</f>
        <v>15.93</v>
      </c>
      <c r="J10" s="74" t="s">
        <v>95</v>
      </c>
      <c r="K10" s="94">
        <f>ROUND(K9/F10,2)</f>
        <v>18.91</v>
      </c>
    </row>
    <row r="11" spans="2:11" s="2" customFormat="1" x14ac:dyDescent="0.25">
      <c r="B11" s="3" t="s">
        <v>0</v>
      </c>
      <c r="C11" s="5">
        <v>5</v>
      </c>
      <c r="D11" s="28"/>
      <c r="E11" s="28"/>
      <c r="F11" s="162"/>
      <c r="G11" s="202"/>
      <c r="H11" s="93"/>
      <c r="I11" s="75"/>
      <c r="J11" s="74"/>
      <c r="K11" s="94"/>
    </row>
    <row r="12" spans="2:11" s="2" customFormat="1" x14ac:dyDescent="0.25">
      <c r="B12" s="3" t="s">
        <v>0</v>
      </c>
      <c r="C12" s="5">
        <v>6</v>
      </c>
      <c r="D12" s="28" t="s">
        <v>1</v>
      </c>
      <c r="E12" s="28"/>
      <c r="F12" s="166">
        <v>0.21829999999999999</v>
      </c>
      <c r="G12" s="203" t="s">
        <v>70</v>
      </c>
      <c r="H12" s="93" t="s">
        <v>95</v>
      </c>
      <c r="I12" s="75">
        <f>ROUND($I$8*F12,2)</f>
        <v>602.49</v>
      </c>
      <c r="J12" s="74" t="s">
        <v>95</v>
      </c>
      <c r="K12" s="94">
        <f>ROUND($K$8*F12,2)</f>
        <v>715.15</v>
      </c>
    </row>
    <row r="13" spans="2:11" s="2" customFormat="1" x14ac:dyDescent="0.25">
      <c r="B13" s="3" t="s">
        <v>0</v>
      </c>
      <c r="C13" s="5">
        <v>7</v>
      </c>
      <c r="D13" s="28" t="s">
        <v>2</v>
      </c>
      <c r="E13" s="28"/>
      <c r="F13" s="166">
        <v>4.4999999999999998E-2</v>
      </c>
      <c r="G13" s="203" t="s">
        <v>71</v>
      </c>
      <c r="H13" s="93" t="s">
        <v>95</v>
      </c>
      <c r="I13" s="75">
        <f>ROUND($I$8*F13,2)</f>
        <v>124.2</v>
      </c>
      <c r="J13" s="74" t="s">
        <v>95</v>
      </c>
      <c r="K13" s="94">
        <f>ROUND($K$8*F13,2)</f>
        <v>147.41999999999999</v>
      </c>
    </row>
    <row r="14" spans="2:11" s="2" customFormat="1" x14ac:dyDescent="0.25">
      <c r="B14" s="3"/>
      <c r="C14" s="5">
        <v>8</v>
      </c>
      <c r="D14" s="28" t="s">
        <v>3</v>
      </c>
      <c r="E14" s="28"/>
      <c r="F14" s="166">
        <v>0.03</v>
      </c>
      <c r="G14" s="203" t="s">
        <v>72</v>
      </c>
      <c r="H14" s="93" t="s">
        <v>95</v>
      </c>
      <c r="I14" s="75">
        <f>ROUND($I$8*F14,2)</f>
        <v>82.8</v>
      </c>
      <c r="J14" s="74" t="s">
        <v>95</v>
      </c>
      <c r="K14" s="94">
        <f>ROUND($K$8*F14,2)</f>
        <v>98.28</v>
      </c>
    </row>
    <row r="15" spans="2:11" s="2" customFormat="1" x14ac:dyDescent="0.25">
      <c r="B15" s="3"/>
      <c r="C15" s="5">
        <v>9</v>
      </c>
      <c r="D15" s="28" t="s">
        <v>4</v>
      </c>
      <c r="E15" s="28"/>
      <c r="F15" s="166">
        <v>1.5299999999999999E-2</v>
      </c>
      <c r="G15" s="203" t="s">
        <v>73</v>
      </c>
      <c r="H15" s="93" t="s">
        <v>95</v>
      </c>
      <c r="I15" s="75">
        <f>ROUND($I$8*F15,2)</f>
        <v>42.23</v>
      </c>
      <c r="J15" s="74" t="s">
        <v>95</v>
      </c>
      <c r="K15" s="94">
        <f>ROUND($K$8*F15,2)</f>
        <v>50.12</v>
      </c>
    </row>
    <row r="16" spans="2:11" s="2" customFormat="1" x14ac:dyDescent="0.25">
      <c r="B16" s="3"/>
      <c r="C16" s="5">
        <v>10</v>
      </c>
      <c r="D16" s="31" t="s">
        <v>91</v>
      </c>
      <c r="E16" s="31"/>
      <c r="F16" s="176">
        <f>SUM(F12:F15)</f>
        <v>0.30859999999999999</v>
      </c>
      <c r="G16" s="204" t="s">
        <v>74</v>
      </c>
      <c r="H16" s="125" t="s">
        <v>95</v>
      </c>
      <c r="I16" s="132">
        <f>ROUND($I$8*F16,2)</f>
        <v>851.71</v>
      </c>
      <c r="J16" s="127" t="s">
        <v>95</v>
      </c>
      <c r="K16" s="133">
        <f>ROUND($K$8*F16,2)</f>
        <v>1010.97</v>
      </c>
    </row>
    <row r="17" spans="2:11" s="2" customFormat="1" x14ac:dyDescent="0.25">
      <c r="B17" s="175" t="s">
        <v>55</v>
      </c>
      <c r="C17" s="18"/>
      <c r="D17" s="177" t="s">
        <v>93</v>
      </c>
      <c r="E17" s="178"/>
      <c r="F17" s="179"/>
      <c r="G17" s="205"/>
      <c r="H17" s="180"/>
      <c r="I17" s="181"/>
      <c r="J17" s="182"/>
      <c r="K17" s="183"/>
    </row>
    <row r="18" spans="2:11" s="2" customFormat="1" x14ac:dyDescent="0.25">
      <c r="B18" s="23" t="s">
        <v>56</v>
      </c>
      <c r="C18" s="5">
        <v>11</v>
      </c>
      <c r="D18" s="28" t="s">
        <v>91</v>
      </c>
      <c r="E18" s="28"/>
      <c r="F18" s="166">
        <f>F16-0.94%</f>
        <v>0.29919999999999997</v>
      </c>
      <c r="G18" s="203" t="s">
        <v>75</v>
      </c>
      <c r="H18" s="93" t="s">
        <v>95</v>
      </c>
      <c r="I18" s="75">
        <f>ROUND($I$8*F18,2)</f>
        <v>825.76</v>
      </c>
      <c r="J18" s="74" t="s">
        <v>95</v>
      </c>
      <c r="K18" s="94">
        <f>ROUND($K$8*F18,2)</f>
        <v>980.18</v>
      </c>
    </row>
    <row r="19" spans="2:11" s="2" customFormat="1" ht="6" customHeight="1" x14ac:dyDescent="0.25">
      <c r="B19" s="3"/>
      <c r="C19" s="4"/>
      <c r="D19" s="4"/>
      <c r="E19" s="4"/>
      <c r="F19" s="167"/>
      <c r="G19" s="206"/>
      <c r="H19" s="92"/>
      <c r="I19" s="19"/>
      <c r="J19" s="39"/>
      <c r="K19" s="90"/>
    </row>
    <row r="20" spans="2:11" s="2" customFormat="1" ht="15.75" thickBot="1" x14ac:dyDescent="0.3">
      <c r="B20" s="47" t="s">
        <v>0</v>
      </c>
      <c r="C20" s="48">
        <v>12</v>
      </c>
      <c r="D20" s="49" t="s">
        <v>57</v>
      </c>
      <c r="E20" s="50"/>
      <c r="F20" s="168"/>
      <c r="G20" s="207" t="s">
        <v>76</v>
      </c>
      <c r="H20" s="121" t="s">
        <v>95</v>
      </c>
      <c r="I20" s="52">
        <f>ROUND((I8+I18)*2,2)</f>
        <v>7171.32</v>
      </c>
      <c r="J20" s="51" t="s">
        <v>95</v>
      </c>
      <c r="K20" s="122">
        <f>ROUND((K8+K18)*2,2)</f>
        <v>8512.36</v>
      </c>
    </row>
    <row r="21" spans="2:11" s="2" customFormat="1" ht="12.75" customHeight="1" thickBot="1" x14ac:dyDescent="0.3">
      <c r="B21" s="3"/>
      <c r="C21" s="4"/>
      <c r="D21" s="45"/>
      <c r="E21" s="45"/>
      <c r="F21" s="46"/>
      <c r="G21" s="208"/>
      <c r="H21" s="91"/>
      <c r="I21" s="57"/>
      <c r="J21" s="5"/>
      <c r="K21" s="151"/>
    </row>
    <row r="22" spans="2:11" s="2" customFormat="1" ht="18" customHeight="1" x14ac:dyDescent="0.25">
      <c r="B22" s="61" t="s">
        <v>6</v>
      </c>
      <c r="C22" s="62">
        <v>13</v>
      </c>
      <c r="D22" s="63" t="s">
        <v>98</v>
      </c>
      <c r="E22" s="64"/>
      <c r="F22" s="161"/>
      <c r="G22" s="209" t="s">
        <v>105</v>
      </c>
      <c r="H22" s="123"/>
      <c r="I22" s="66">
        <f>ROUND(((I8+I16)*12+I20)/12,2)</f>
        <v>4209.22</v>
      </c>
      <c r="J22" s="65"/>
      <c r="K22" s="124">
        <f>ROUND(((K8+K16)*12+K20)/12,2)</f>
        <v>4996.33</v>
      </c>
    </row>
    <row r="23" spans="2:11" s="2" customFormat="1" ht="6" customHeight="1" x14ac:dyDescent="0.25">
      <c r="B23" s="3"/>
      <c r="C23" s="5"/>
      <c r="D23" s="4"/>
      <c r="E23" s="4"/>
      <c r="F23" s="159"/>
      <c r="G23" s="198"/>
      <c r="H23" s="91"/>
      <c r="I23" s="19"/>
      <c r="J23" s="37"/>
      <c r="K23" s="90"/>
    </row>
    <row r="24" spans="2:11" s="2" customFormat="1" x14ac:dyDescent="0.25">
      <c r="B24" s="3" t="s">
        <v>8</v>
      </c>
      <c r="C24" s="5">
        <v>14</v>
      </c>
      <c r="D24" s="4" t="s">
        <v>9</v>
      </c>
      <c r="E24" s="4"/>
      <c r="F24" s="159">
        <v>365</v>
      </c>
      <c r="G24" s="198"/>
      <c r="H24" s="91"/>
      <c r="I24" s="19">
        <v>365</v>
      </c>
      <c r="J24" s="37"/>
      <c r="K24" s="90">
        <v>365</v>
      </c>
    </row>
    <row r="25" spans="2:11" s="2" customFormat="1" x14ac:dyDescent="0.25">
      <c r="B25" s="3"/>
      <c r="C25" s="5">
        <v>15</v>
      </c>
      <c r="D25" s="28" t="s">
        <v>10</v>
      </c>
      <c r="E25" s="28"/>
      <c r="F25" s="162">
        <v>52</v>
      </c>
      <c r="G25" s="202" t="s">
        <v>77</v>
      </c>
      <c r="H25" s="93"/>
      <c r="I25" s="75">
        <f>F25*2</f>
        <v>104</v>
      </c>
      <c r="J25" s="74"/>
      <c r="K25" s="94">
        <f>F25*2</f>
        <v>104</v>
      </c>
    </row>
    <row r="26" spans="2:11" s="2" customFormat="1" x14ac:dyDescent="0.25">
      <c r="B26" s="3"/>
      <c r="C26" s="5">
        <v>16</v>
      </c>
      <c r="D26" s="28" t="s">
        <v>11</v>
      </c>
      <c r="E26" s="28"/>
      <c r="F26" s="193">
        <v>13</v>
      </c>
      <c r="G26" s="202"/>
      <c r="H26" s="93"/>
      <c r="I26" s="75">
        <f>F26</f>
        <v>13</v>
      </c>
      <c r="J26" s="74"/>
      <c r="K26" s="94">
        <f>F26</f>
        <v>13</v>
      </c>
    </row>
    <row r="27" spans="2:11" s="2" customFormat="1" ht="15" x14ac:dyDescent="0.25">
      <c r="B27" s="3"/>
      <c r="C27" s="5">
        <v>17</v>
      </c>
      <c r="D27" s="29" t="s">
        <v>12</v>
      </c>
      <c r="E27" s="29"/>
      <c r="F27" s="163"/>
      <c r="G27" s="202" t="s">
        <v>103</v>
      </c>
      <c r="H27" s="93"/>
      <c r="I27" s="76">
        <f>I24-I25-I26</f>
        <v>248</v>
      </c>
      <c r="J27" s="74"/>
      <c r="K27" s="95">
        <f>K24-K25-K26</f>
        <v>248</v>
      </c>
    </row>
    <row r="28" spans="2:11" s="2" customFormat="1" x14ac:dyDescent="0.25">
      <c r="B28" s="3"/>
      <c r="C28" s="5">
        <v>18</v>
      </c>
      <c r="D28" s="28" t="s">
        <v>13</v>
      </c>
      <c r="E28" s="28"/>
      <c r="F28" s="193">
        <v>25</v>
      </c>
      <c r="G28" s="202"/>
      <c r="H28" s="93"/>
      <c r="I28" s="75">
        <f>F28</f>
        <v>25</v>
      </c>
      <c r="J28" s="74"/>
      <c r="K28" s="94">
        <f>F28</f>
        <v>25</v>
      </c>
    </row>
    <row r="29" spans="2:11" s="2" customFormat="1" x14ac:dyDescent="0.25">
      <c r="B29" s="3"/>
      <c r="C29" s="5" t="s">
        <v>133</v>
      </c>
      <c r="D29" s="28" t="s">
        <v>136</v>
      </c>
      <c r="E29" s="28"/>
      <c r="F29" s="162">
        <v>12.5</v>
      </c>
      <c r="G29" s="202"/>
      <c r="H29" s="93"/>
      <c r="I29" s="75">
        <f>F29</f>
        <v>12.5</v>
      </c>
      <c r="J29" s="74"/>
      <c r="K29" s="94">
        <f>F29</f>
        <v>12.5</v>
      </c>
    </row>
    <row r="30" spans="2:11" s="2" customFormat="1" x14ac:dyDescent="0.25">
      <c r="B30" s="3"/>
      <c r="C30" s="5" t="s">
        <v>132</v>
      </c>
      <c r="D30" s="28" t="s">
        <v>134</v>
      </c>
      <c r="E30" s="28"/>
      <c r="F30" s="193">
        <v>0</v>
      </c>
      <c r="G30" s="202"/>
      <c r="H30" s="93"/>
      <c r="I30" s="75">
        <f>F30</f>
        <v>0</v>
      </c>
      <c r="J30" s="74"/>
      <c r="K30" s="94">
        <f>F30</f>
        <v>0</v>
      </c>
    </row>
    <row r="31" spans="2:11" s="2" customFormat="1" ht="15" x14ac:dyDescent="0.25">
      <c r="B31" s="3"/>
      <c r="C31" s="5">
        <v>20</v>
      </c>
      <c r="D31" s="29" t="s">
        <v>14</v>
      </c>
      <c r="E31" s="29"/>
      <c r="F31" s="163"/>
      <c r="G31" s="202" t="s">
        <v>78</v>
      </c>
      <c r="H31" s="93"/>
      <c r="I31" s="76">
        <f>I27-I28-I29-I30</f>
        <v>210.5</v>
      </c>
      <c r="J31" s="74"/>
      <c r="K31" s="95">
        <f>K27-K28-K29-K30</f>
        <v>210.5</v>
      </c>
    </row>
    <row r="32" spans="2:11" s="2" customFormat="1" ht="9" customHeight="1" x14ac:dyDescent="0.25">
      <c r="B32" s="3"/>
      <c r="C32" s="4"/>
      <c r="D32" s="31"/>
      <c r="E32" s="31"/>
      <c r="F32" s="157"/>
      <c r="G32" s="204"/>
      <c r="H32" s="125"/>
      <c r="I32" s="132"/>
      <c r="J32" s="127"/>
      <c r="K32" s="133"/>
    </row>
    <row r="33" spans="2:11" s="2" customFormat="1" x14ac:dyDescent="0.25">
      <c r="B33" s="3" t="s">
        <v>15</v>
      </c>
      <c r="C33" s="5">
        <v>21</v>
      </c>
      <c r="D33" s="32" t="s">
        <v>16</v>
      </c>
      <c r="E33" s="32"/>
      <c r="F33" s="194">
        <v>8</v>
      </c>
      <c r="G33" s="210"/>
      <c r="H33" s="134"/>
      <c r="I33" s="135">
        <f>F33</f>
        <v>8</v>
      </c>
      <c r="J33" s="136"/>
      <c r="K33" s="137">
        <f>F33</f>
        <v>8</v>
      </c>
    </row>
    <row r="34" spans="2:11" s="2" customFormat="1" x14ac:dyDescent="0.25">
      <c r="B34" s="3"/>
      <c r="C34" s="5">
        <v>22</v>
      </c>
      <c r="D34" s="28" t="s">
        <v>43</v>
      </c>
      <c r="E34" s="28"/>
      <c r="F34" s="162"/>
      <c r="G34" s="202" t="s">
        <v>79</v>
      </c>
      <c r="H34" s="93"/>
      <c r="I34" s="75">
        <f>ROUND(I31*I33,2)</f>
        <v>1684</v>
      </c>
      <c r="J34" s="74"/>
      <c r="K34" s="94">
        <f>ROUND(K31*K33,2)</f>
        <v>1684</v>
      </c>
    </row>
    <row r="35" spans="2:11" s="2" customFormat="1" ht="15.75" thickBot="1" x14ac:dyDescent="0.3">
      <c r="B35" s="3"/>
      <c r="C35" s="5">
        <v>23</v>
      </c>
      <c r="D35" s="28" t="s">
        <v>44</v>
      </c>
      <c r="E35" s="31"/>
      <c r="F35" s="157"/>
      <c r="G35" s="204" t="s">
        <v>80</v>
      </c>
      <c r="H35" s="125"/>
      <c r="I35" s="126">
        <f>ROUND(I34/12,2)</f>
        <v>140.33000000000001</v>
      </c>
      <c r="J35" s="127"/>
      <c r="K35" s="128">
        <f>ROUND(K31/K24*30.4167*8,2)</f>
        <v>140.33000000000001</v>
      </c>
    </row>
    <row r="36" spans="2:11" s="2" customFormat="1" ht="12.75" customHeight="1" thickBot="1" x14ac:dyDescent="0.3">
      <c r="B36" s="3"/>
      <c r="C36" s="5"/>
      <c r="D36" s="31"/>
      <c r="E36" s="12" t="s">
        <v>94</v>
      </c>
      <c r="F36" s="152" t="s">
        <v>63</v>
      </c>
      <c r="G36" s="211"/>
      <c r="H36" s="129"/>
      <c r="I36" s="119"/>
      <c r="J36" s="130"/>
      <c r="K36" s="120"/>
    </row>
    <row r="37" spans="2:11" s="2" customFormat="1" x14ac:dyDescent="0.25">
      <c r="B37" s="3" t="s">
        <v>17</v>
      </c>
      <c r="C37" s="5">
        <v>24</v>
      </c>
      <c r="D37" s="32" t="s">
        <v>64</v>
      </c>
      <c r="E37" s="131">
        <v>8</v>
      </c>
      <c r="F37" s="194">
        <v>8</v>
      </c>
      <c r="G37" s="203" t="s">
        <v>106</v>
      </c>
      <c r="H37" s="93"/>
      <c r="I37" s="75">
        <f t="shared" ref="I37:I43" si="0">ROUND(F37*$I$33,2)</f>
        <v>64</v>
      </c>
      <c r="J37" s="74"/>
      <c r="K37" s="94">
        <f t="shared" ref="K37:K43" si="1">ROUND(F37*$K$33,2)</f>
        <v>64</v>
      </c>
    </row>
    <row r="38" spans="2:11" s="2" customFormat="1" x14ac:dyDescent="0.25">
      <c r="B38" s="17" t="s">
        <v>42</v>
      </c>
      <c r="C38" s="5">
        <v>25</v>
      </c>
      <c r="D38" s="28" t="s">
        <v>18</v>
      </c>
      <c r="E38" s="30">
        <v>2</v>
      </c>
      <c r="F38" s="193">
        <v>2</v>
      </c>
      <c r="G38" s="203" t="s">
        <v>107</v>
      </c>
      <c r="H38" s="93"/>
      <c r="I38" s="75">
        <f t="shared" si="0"/>
        <v>16</v>
      </c>
      <c r="J38" s="74"/>
      <c r="K38" s="94">
        <f t="shared" si="1"/>
        <v>16</v>
      </c>
    </row>
    <row r="39" spans="2:11" s="2" customFormat="1" x14ac:dyDescent="0.25">
      <c r="B39" s="3"/>
      <c r="C39" s="5">
        <v>26</v>
      </c>
      <c r="D39" s="28" t="s">
        <v>19</v>
      </c>
      <c r="E39" s="30">
        <v>2</v>
      </c>
      <c r="F39" s="193">
        <v>2</v>
      </c>
      <c r="G39" s="203" t="s">
        <v>108</v>
      </c>
      <c r="H39" s="93"/>
      <c r="I39" s="75">
        <f t="shared" si="0"/>
        <v>16</v>
      </c>
      <c r="J39" s="74"/>
      <c r="K39" s="94">
        <f t="shared" si="1"/>
        <v>16</v>
      </c>
    </row>
    <row r="40" spans="2:11" s="2" customFormat="1" x14ac:dyDescent="0.25">
      <c r="B40" s="3"/>
      <c r="C40" s="5">
        <v>27</v>
      </c>
      <c r="D40" s="28" t="s">
        <v>20</v>
      </c>
      <c r="E40" s="30">
        <v>8</v>
      </c>
      <c r="F40" s="193">
        <v>8</v>
      </c>
      <c r="G40" s="203" t="s">
        <v>109</v>
      </c>
      <c r="H40" s="93"/>
      <c r="I40" s="75">
        <f t="shared" si="0"/>
        <v>64</v>
      </c>
      <c r="J40" s="74"/>
      <c r="K40" s="94">
        <f t="shared" si="1"/>
        <v>64</v>
      </c>
    </row>
    <row r="41" spans="2:11" s="2" customFormat="1" x14ac:dyDescent="0.25">
      <c r="B41" s="3"/>
      <c r="C41" s="5">
        <v>28</v>
      </c>
      <c r="D41" s="28" t="s">
        <v>113</v>
      </c>
      <c r="E41" s="30">
        <v>3</v>
      </c>
      <c r="F41" s="193">
        <v>3</v>
      </c>
      <c r="G41" s="203" t="s">
        <v>110</v>
      </c>
      <c r="H41" s="93"/>
      <c r="I41" s="75">
        <f t="shared" si="0"/>
        <v>24</v>
      </c>
      <c r="J41" s="74"/>
      <c r="K41" s="94">
        <f t="shared" si="1"/>
        <v>24</v>
      </c>
    </row>
    <row r="42" spans="2:11" s="2" customFormat="1" x14ac:dyDescent="0.25">
      <c r="B42" s="3"/>
      <c r="C42" s="5">
        <v>29</v>
      </c>
      <c r="D42" s="28" t="s">
        <v>21</v>
      </c>
      <c r="E42" s="30">
        <v>5</v>
      </c>
      <c r="F42" s="193">
        <v>5</v>
      </c>
      <c r="G42" s="203" t="s">
        <v>111</v>
      </c>
      <c r="H42" s="93"/>
      <c r="I42" s="75">
        <f t="shared" si="0"/>
        <v>40</v>
      </c>
      <c r="J42" s="74"/>
      <c r="K42" s="94">
        <f t="shared" si="1"/>
        <v>40</v>
      </c>
    </row>
    <row r="43" spans="2:11" s="2" customFormat="1" x14ac:dyDescent="0.25">
      <c r="B43" s="3"/>
      <c r="C43" s="5">
        <v>30</v>
      </c>
      <c r="D43" s="28" t="s">
        <v>25</v>
      </c>
      <c r="E43" s="30">
        <v>10</v>
      </c>
      <c r="F43" s="193">
        <v>10</v>
      </c>
      <c r="G43" s="203" t="s">
        <v>112</v>
      </c>
      <c r="H43" s="93"/>
      <c r="I43" s="75">
        <f t="shared" si="0"/>
        <v>80</v>
      </c>
      <c r="J43" s="74"/>
      <c r="K43" s="94">
        <f t="shared" si="1"/>
        <v>80</v>
      </c>
    </row>
    <row r="44" spans="2:11" s="2" customFormat="1" ht="15" x14ac:dyDescent="0.25">
      <c r="B44" s="3"/>
      <c r="C44" s="5">
        <v>31</v>
      </c>
      <c r="D44" s="28" t="s">
        <v>46</v>
      </c>
      <c r="E44" s="28"/>
      <c r="F44" s="156">
        <f>I44/I34</f>
        <v>0.18052256532066507</v>
      </c>
      <c r="G44" s="203" t="s">
        <v>92</v>
      </c>
      <c r="H44" s="93"/>
      <c r="I44" s="75">
        <f>ROUND(SUM(I37:I43),2)</f>
        <v>304</v>
      </c>
      <c r="J44" s="74"/>
      <c r="K44" s="94">
        <f>ROUND(SUM(K37:K43),2)</f>
        <v>304</v>
      </c>
    </row>
    <row r="45" spans="2:11" s="2" customFormat="1" ht="15" x14ac:dyDescent="0.25">
      <c r="B45" s="3"/>
      <c r="C45" s="5">
        <v>32</v>
      </c>
      <c r="D45" s="28" t="s">
        <v>47</v>
      </c>
      <c r="E45" s="28"/>
      <c r="F45" s="156">
        <f>F44</f>
        <v>0.18052256532066507</v>
      </c>
      <c r="G45" s="203" t="s">
        <v>104</v>
      </c>
      <c r="H45" s="93"/>
      <c r="I45" s="76">
        <f>ROUND(F45*I35,2)</f>
        <v>25.33</v>
      </c>
      <c r="J45" s="74"/>
      <c r="K45" s="95">
        <f>ROUND(F45*K35,2)</f>
        <v>25.33</v>
      </c>
    </row>
    <row r="46" spans="2:11" s="2" customFormat="1" x14ac:dyDescent="0.25">
      <c r="B46" s="3"/>
      <c r="C46" s="4"/>
      <c r="D46" s="31"/>
      <c r="E46" s="31"/>
      <c r="F46" s="157"/>
      <c r="G46" s="204"/>
      <c r="H46" s="138"/>
      <c r="I46" s="132"/>
      <c r="J46" s="139"/>
      <c r="K46" s="133"/>
    </row>
    <row r="47" spans="2:11" s="2" customFormat="1" x14ac:dyDescent="0.25">
      <c r="B47" s="3" t="s">
        <v>22</v>
      </c>
      <c r="C47" s="5">
        <v>33</v>
      </c>
      <c r="D47" s="32" t="s">
        <v>23</v>
      </c>
      <c r="E47" s="32"/>
      <c r="F47" s="158"/>
      <c r="G47" s="210" t="s">
        <v>81</v>
      </c>
      <c r="H47" s="134"/>
      <c r="I47" s="135">
        <f>ROUND(I34-I44,2)</f>
        <v>1380</v>
      </c>
      <c r="J47" s="136"/>
      <c r="K47" s="140">
        <f>ROUND(K34-K44,2)</f>
        <v>1380</v>
      </c>
    </row>
    <row r="48" spans="2:11" s="2" customFormat="1" ht="14.25" customHeight="1" x14ac:dyDescent="0.25">
      <c r="B48" s="3" t="s">
        <v>0</v>
      </c>
      <c r="C48" s="5">
        <v>34</v>
      </c>
      <c r="D48" s="4" t="s">
        <v>45</v>
      </c>
      <c r="E48" s="4"/>
      <c r="F48" s="159"/>
      <c r="G48" s="198" t="s">
        <v>82</v>
      </c>
      <c r="H48" s="91"/>
      <c r="I48" s="21">
        <f>ROUND(I35-I45,2)</f>
        <v>115</v>
      </c>
      <c r="J48" s="37"/>
      <c r="K48" s="96">
        <f>ROUND(K35-K45,2)</f>
        <v>115</v>
      </c>
    </row>
    <row r="49" spans="2:14" s="2" customFormat="1" ht="18.75" customHeight="1" x14ac:dyDescent="0.25">
      <c r="B49" s="187" t="s">
        <v>24</v>
      </c>
      <c r="C49" s="188">
        <v>35</v>
      </c>
      <c r="D49" s="189" t="s">
        <v>48</v>
      </c>
      <c r="E49" s="190"/>
      <c r="F49" s="191"/>
      <c r="G49" s="212" t="s">
        <v>83</v>
      </c>
      <c r="H49" s="110" t="s">
        <v>95</v>
      </c>
      <c r="I49" s="107">
        <f>ROUND(I22/I48,2)</f>
        <v>36.6</v>
      </c>
      <c r="J49" s="111" t="s">
        <v>95</v>
      </c>
      <c r="K49" s="109">
        <f>ROUND(K22/K48,2)</f>
        <v>43.45</v>
      </c>
    </row>
    <row r="50" spans="2:14" s="2" customFormat="1" ht="6" customHeight="1" x14ac:dyDescent="0.25">
      <c r="B50" s="3"/>
      <c r="C50" s="4"/>
      <c r="D50" s="4"/>
      <c r="E50" s="4"/>
      <c r="F50" s="5"/>
      <c r="G50" s="198"/>
      <c r="H50" s="112"/>
      <c r="I50" s="57"/>
      <c r="J50" s="40"/>
      <c r="K50" s="90"/>
    </row>
    <row r="51" spans="2:14" s="2" customFormat="1" ht="6.75" customHeight="1" x14ac:dyDescent="0.25">
      <c r="B51" s="3"/>
      <c r="C51" s="4"/>
      <c r="D51" s="4"/>
      <c r="E51" s="4"/>
      <c r="F51" s="5"/>
      <c r="G51" s="198"/>
      <c r="H51" s="112"/>
      <c r="I51" s="57"/>
      <c r="J51" s="40"/>
      <c r="K51" s="90"/>
    </row>
    <row r="52" spans="2:14" s="83" customFormat="1" ht="16.5" customHeight="1" x14ac:dyDescent="0.25">
      <c r="B52" s="78" t="s">
        <v>49</v>
      </c>
      <c r="C52" s="84"/>
      <c r="D52" s="79"/>
      <c r="E52" s="79"/>
      <c r="F52" s="85"/>
      <c r="G52" s="227"/>
      <c r="H52" s="113"/>
      <c r="I52" s="86"/>
      <c r="J52" s="85"/>
      <c r="K52" s="103"/>
    </row>
    <row r="53" spans="2:14" s="2" customFormat="1" ht="5.25" customHeight="1" x14ac:dyDescent="0.25">
      <c r="B53" s="3"/>
      <c r="C53" s="4"/>
      <c r="D53" s="4"/>
      <c r="E53" s="4"/>
      <c r="F53" s="5"/>
      <c r="G53" s="198"/>
      <c r="H53" s="112"/>
      <c r="I53" s="57"/>
      <c r="J53" s="40"/>
      <c r="K53" s="90"/>
    </row>
    <row r="54" spans="2:14" s="2" customFormat="1" ht="15.75" thickBot="1" x14ac:dyDescent="0.3">
      <c r="B54" s="58" t="s">
        <v>26</v>
      </c>
      <c r="C54" s="8"/>
      <c r="D54" s="8" t="s">
        <v>0</v>
      </c>
      <c r="E54" s="7"/>
      <c r="F54" s="59"/>
      <c r="G54" s="228"/>
      <c r="H54" s="114"/>
      <c r="I54" s="100" t="s">
        <v>0</v>
      </c>
      <c r="J54" s="99"/>
      <c r="K54" s="96" t="s">
        <v>0</v>
      </c>
    </row>
    <row r="55" spans="2:14" s="2" customFormat="1" ht="15" thickBot="1" x14ac:dyDescent="0.3">
      <c r="B55" s="9" t="s">
        <v>27</v>
      </c>
      <c r="C55" s="4"/>
      <c r="D55" s="6"/>
      <c r="E55" s="12" t="s">
        <v>94</v>
      </c>
      <c r="F55" s="152" t="s">
        <v>62</v>
      </c>
      <c r="G55" s="215"/>
      <c r="H55" s="116"/>
      <c r="I55" s="22"/>
      <c r="J55" s="117"/>
      <c r="K55" s="118"/>
    </row>
    <row r="56" spans="2:14" s="2" customFormat="1" x14ac:dyDescent="0.25">
      <c r="B56" s="3"/>
      <c r="C56" s="4">
        <v>36</v>
      </c>
      <c r="D56" s="4" t="s">
        <v>96</v>
      </c>
      <c r="E56" s="11">
        <v>7.0000000000000007E-2</v>
      </c>
      <c r="F56" s="195">
        <v>7.0000000000000007E-2</v>
      </c>
      <c r="G56" s="215"/>
      <c r="H56" s="101"/>
      <c r="I56" s="19"/>
      <c r="J56" s="43"/>
      <c r="K56" s="90"/>
      <c r="N56" s="10"/>
    </row>
    <row r="57" spans="2:14" s="2" customFormat="1" x14ac:dyDescent="0.25">
      <c r="B57" s="3"/>
      <c r="C57" s="4">
        <v>37</v>
      </c>
      <c r="D57" s="28" t="s">
        <v>33</v>
      </c>
      <c r="E57" s="24">
        <v>0.15</v>
      </c>
      <c r="F57" s="196">
        <v>0.15</v>
      </c>
      <c r="G57" s="216"/>
      <c r="H57" s="101"/>
      <c r="I57" s="19"/>
      <c r="J57" s="43"/>
      <c r="K57" s="90"/>
    </row>
    <row r="58" spans="2:14" s="2" customFormat="1" x14ac:dyDescent="0.25">
      <c r="B58" s="3"/>
      <c r="C58" s="4">
        <v>38</v>
      </c>
      <c r="D58" s="28" t="s">
        <v>28</v>
      </c>
      <c r="E58" s="24">
        <v>0.05</v>
      </c>
      <c r="F58" s="196">
        <v>0.05</v>
      </c>
      <c r="G58" s="216"/>
      <c r="H58" s="101"/>
      <c r="I58" s="19"/>
      <c r="J58" s="43"/>
      <c r="K58" s="90"/>
    </row>
    <row r="59" spans="2:14" s="2" customFormat="1" x14ac:dyDescent="0.25">
      <c r="B59" s="3"/>
      <c r="C59" s="4">
        <v>39</v>
      </c>
      <c r="D59" s="28" t="s">
        <v>29</v>
      </c>
      <c r="E59" s="24">
        <v>0.08</v>
      </c>
      <c r="F59" s="196">
        <v>0.08</v>
      </c>
      <c r="G59" s="216"/>
      <c r="H59" s="101"/>
      <c r="I59" s="19"/>
      <c r="J59" s="43"/>
      <c r="K59" s="90"/>
    </row>
    <row r="60" spans="2:14" s="2" customFormat="1" x14ac:dyDescent="0.25">
      <c r="B60" s="3"/>
      <c r="C60" s="4">
        <v>40</v>
      </c>
      <c r="D60" s="28" t="s">
        <v>30</v>
      </c>
      <c r="E60" s="24">
        <v>0.1</v>
      </c>
      <c r="F60" s="196">
        <v>0.03</v>
      </c>
      <c r="G60" s="216"/>
      <c r="H60" s="101"/>
      <c r="I60" s="19"/>
      <c r="J60" s="43"/>
      <c r="K60" s="90"/>
    </row>
    <row r="61" spans="2:14" s="2" customFormat="1" x14ac:dyDescent="0.25">
      <c r="B61" s="3"/>
      <c r="C61" s="4">
        <v>41</v>
      </c>
      <c r="D61" s="28" t="s">
        <v>58</v>
      </c>
      <c r="E61" s="24">
        <v>0.05</v>
      </c>
      <c r="F61" s="196">
        <v>0.05</v>
      </c>
      <c r="G61" s="216"/>
      <c r="H61" s="101"/>
      <c r="I61" s="19"/>
      <c r="J61" s="43"/>
      <c r="K61" s="90"/>
    </row>
    <row r="62" spans="2:14" s="2" customFormat="1" x14ac:dyDescent="0.25">
      <c r="B62" s="3"/>
      <c r="C62" s="4">
        <v>42</v>
      </c>
      <c r="D62" s="28" t="s">
        <v>31</v>
      </c>
      <c r="E62" s="24">
        <v>0.01</v>
      </c>
      <c r="F62" s="196">
        <v>0.01</v>
      </c>
      <c r="G62" s="216"/>
      <c r="H62" s="101"/>
      <c r="I62" s="19"/>
      <c r="J62" s="43"/>
      <c r="K62" s="90"/>
    </row>
    <row r="63" spans="2:14" s="2" customFormat="1" x14ac:dyDescent="0.25">
      <c r="B63" s="3"/>
      <c r="C63" s="4">
        <v>43</v>
      </c>
      <c r="D63" s="28" t="s">
        <v>34</v>
      </c>
      <c r="E63" s="24">
        <v>0.02</v>
      </c>
      <c r="F63" s="196">
        <v>0.02</v>
      </c>
      <c r="G63" s="216"/>
      <c r="H63" s="101"/>
      <c r="I63" s="19"/>
      <c r="J63" s="43"/>
      <c r="K63" s="90"/>
    </row>
    <row r="64" spans="2:14" s="2" customFormat="1" x14ac:dyDescent="0.25">
      <c r="B64" s="3"/>
      <c r="C64" s="4">
        <v>44</v>
      </c>
      <c r="D64" s="28" t="s">
        <v>35</v>
      </c>
      <c r="E64" s="24">
        <v>0.02</v>
      </c>
      <c r="F64" s="196">
        <v>0.02</v>
      </c>
      <c r="G64" s="216"/>
      <c r="H64" s="101"/>
      <c r="I64" s="19"/>
      <c r="J64" s="43"/>
      <c r="K64" s="90"/>
    </row>
    <row r="65" spans="2:17" s="2" customFormat="1" x14ac:dyDescent="0.25">
      <c r="B65" s="3"/>
      <c r="C65" s="4">
        <v>45</v>
      </c>
      <c r="D65" s="28" t="s">
        <v>36</v>
      </c>
      <c r="E65" s="24">
        <v>0.01</v>
      </c>
      <c r="F65" s="196">
        <v>0.01</v>
      </c>
      <c r="G65" s="216"/>
      <c r="H65" s="101"/>
      <c r="I65" s="19"/>
      <c r="J65" s="43"/>
      <c r="K65" s="90"/>
    </row>
    <row r="66" spans="2:17" s="2" customFormat="1" x14ac:dyDescent="0.25">
      <c r="B66" s="3"/>
      <c r="C66" s="4">
        <v>46</v>
      </c>
      <c r="D66" s="28" t="s">
        <v>32</v>
      </c>
      <c r="E66" s="24">
        <v>0.02</v>
      </c>
      <c r="F66" s="196">
        <v>0.02</v>
      </c>
      <c r="G66" s="216"/>
      <c r="H66" s="101"/>
      <c r="I66" s="19"/>
      <c r="J66" s="43"/>
      <c r="K66" s="90"/>
    </row>
    <row r="67" spans="2:17" s="2" customFormat="1" x14ac:dyDescent="0.25">
      <c r="B67" s="3"/>
      <c r="C67" s="4">
        <v>47</v>
      </c>
      <c r="D67" s="28" t="s">
        <v>37</v>
      </c>
      <c r="E67" s="24">
        <v>0.02</v>
      </c>
      <c r="F67" s="196">
        <v>0.02</v>
      </c>
      <c r="G67" s="216"/>
      <c r="H67" s="101"/>
      <c r="I67" s="19"/>
      <c r="J67" s="43"/>
      <c r="K67" s="90"/>
    </row>
    <row r="68" spans="2:17" s="2" customFormat="1" x14ac:dyDescent="0.25">
      <c r="B68" s="9" t="s">
        <v>115</v>
      </c>
      <c r="C68" s="4">
        <v>48</v>
      </c>
      <c r="D68" s="28" t="s">
        <v>116</v>
      </c>
      <c r="E68" s="24">
        <v>0.15</v>
      </c>
      <c r="F68" s="196">
        <v>0.15</v>
      </c>
      <c r="G68" s="216"/>
      <c r="H68" s="115"/>
      <c r="I68" s="19"/>
      <c r="J68" s="42"/>
      <c r="K68" s="90"/>
    </row>
    <row r="69" spans="2:17" s="2" customFormat="1" ht="15" x14ac:dyDescent="0.25">
      <c r="B69" s="3"/>
      <c r="C69" s="4">
        <v>49</v>
      </c>
      <c r="D69" s="53" t="s">
        <v>50</v>
      </c>
      <c r="E69" s="54">
        <f>SUM(E56:E68)</f>
        <v>0.75000000000000022</v>
      </c>
      <c r="F69" s="153">
        <f>SUM(F56:F68)</f>
        <v>0.68</v>
      </c>
      <c r="G69" s="213" t="s">
        <v>84</v>
      </c>
      <c r="H69" s="170" t="s">
        <v>95</v>
      </c>
      <c r="I69" s="56">
        <f>ROUND(F69*I49,2)</f>
        <v>24.89</v>
      </c>
      <c r="J69" s="55"/>
      <c r="K69" s="171">
        <f>ROUND(F69*K49,2)</f>
        <v>29.55</v>
      </c>
    </row>
    <row r="70" spans="2:17" s="2" customFormat="1" ht="5.25" customHeight="1" x14ac:dyDescent="0.25">
      <c r="B70" s="3"/>
      <c r="C70" s="4"/>
      <c r="D70" s="18"/>
      <c r="E70" s="44"/>
      <c r="F70" s="44"/>
      <c r="G70" s="214"/>
      <c r="H70" s="101"/>
      <c r="I70" s="57"/>
      <c r="J70" s="11"/>
      <c r="K70" s="90"/>
    </row>
    <row r="71" spans="2:17" s="2" customFormat="1" ht="15" x14ac:dyDescent="0.25">
      <c r="B71" s="58" t="s">
        <v>40</v>
      </c>
      <c r="C71" s="8"/>
      <c r="D71" s="8" t="s">
        <v>0</v>
      </c>
      <c r="E71" s="184"/>
      <c r="F71" s="184"/>
      <c r="G71" s="215"/>
      <c r="H71" s="101"/>
      <c r="I71" s="100" t="s">
        <v>0</v>
      </c>
      <c r="J71" s="11"/>
      <c r="K71" s="96" t="s">
        <v>0</v>
      </c>
    </row>
    <row r="72" spans="2:17" s="2" customFormat="1" x14ac:dyDescent="0.25">
      <c r="B72" s="175"/>
      <c r="C72" s="18">
        <v>50</v>
      </c>
      <c r="D72" s="18" t="s">
        <v>38</v>
      </c>
      <c r="E72" s="44">
        <v>0.05</v>
      </c>
      <c r="F72" s="197">
        <v>0.05</v>
      </c>
      <c r="G72" s="214"/>
      <c r="H72" s="185"/>
      <c r="I72" s="20"/>
      <c r="J72" s="186"/>
      <c r="K72" s="150"/>
    </row>
    <row r="73" spans="2:17" s="2" customFormat="1" x14ac:dyDescent="0.25">
      <c r="B73" s="3"/>
      <c r="C73" s="4">
        <v>51</v>
      </c>
      <c r="D73" s="28" t="s">
        <v>114</v>
      </c>
      <c r="E73" s="24">
        <v>0.05</v>
      </c>
      <c r="F73" s="196">
        <v>0.05</v>
      </c>
      <c r="G73" s="216"/>
      <c r="H73" s="101"/>
      <c r="I73" s="19"/>
      <c r="J73" s="43"/>
      <c r="K73" s="90"/>
      <c r="Q73" s="2" t="s">
        <v>0</v>
      </c>
    </row>
    <row r="74" spans="2:17" s="2" customFormat="1" x14ac:dyDescent="0.25">
      <c r="B74" s="3"/>
      <c r="C74" s="4">
        <v>52</v>
      </c>
      <c r="D74" s="28" t="s">
        <v>39</v>
      </c>
      <c r="E74" s="24">
        <v>0.04</v>
      </c>
      <c r="F74" s="196">
        <v>0.04</v>
      </c>
      <c r="G74" s="216"/>
      <c r="H74" s="101"/>
      <c r="I74" s="19"/>
      <c r="J74" s="43"/>
      <c r="K74" s="90"/>
    </row>
    <row r="75" spans="2:17" s="2" customFormat="1" ht="5.25" customHeight="1" x14ac:dyDescent="0.25">
      <c r="B75" s="3"/>
      <c r="C75" s="4"/>
      <c r="D75" s="31"/>
      <c r="E75" s="141"/>
      <c r="F75" s="154"/>
      <c r="G75" s="217"/>
      <c r="H75" s="101"/>
      <c r="I75" s="19"/>
      <c r="J75" s="43"/>
      <c r="K75" s="90"/>
    </row>
    <row r="76" spans="2:17" s="2" customFormat="1" ht="15" x14ac:dyDescent="0.25">
      <c r="B76" s="3"/>
      <c r="C76" s="4">
        <v>53</v>
      </c>
      <c r="D76" s="144" t="s">
        <v>51</v>
      </c>
      <c r="E76" s="145">
        <f>SUM(E72:E75)</f>
        <v>0.14000000000000001</v>
      </c>
      <c r="F76" s="155">
        <f>SUM(F72:F75)</f>
        <v>0.14000000000000001</v>
      </c>
      <c r="G76" s="218" t="s">
        <v>85</v>
      </c>
      <c r="H76" s="146" t="s">
        <v>95</v>
      </c>
      <c r="I76" s="147">
        <f>ROUND(F76*I49,2)</f>
        <v>5.12</v>
      </c>
      <c r="J76" s="148"/>
      <c r="K76" s="149">
        <f>ROUND(F76*K49,2)</f>
        <v>6.08</v>
      </c>
    </row>
    <row r="77" spans="2:17" s="2" customFormat="1" ht="6.75" customHeight="1" x14ac:dyDescent="0.25">
      <c r="B77" s="3"/>
      <c r="C77" s="4"/>
      <c r="D77" s="31"/>
      <c r="E77" s="141"/>
      <c r="F77" s="154"/>
      <c r="G77" s="217"/>
      <c r="H77" s="142"/>
      <c r="I77" s="132"/>
      <c r="J77" s="143"/>
      <c r="K77" s="133"/>
    </row>
    <row r="78" spans="2:17" s="2" customFormat="1" ht="15" x14ac:dyDescent="0.25">
      <c r="B78" s="3"/>
      <c r="C78" s="4">
        <v>54</v>
      </c>
      <c r="D78" s="144" t="s">
        <v>52</v>
      </c>
      <c r="E78" s="145">
        <f>E76+E69</f>
        <v>0.89000000000000024</v>
      </c>
      <c r="F78" s="155">
        <f>F76+F69</f>
        <v>0.82000000000000006</v>
      </c>
      <c r="G78" s="218" t="s">
        <v>86</v>
      </c>
      <c r="H78" s="146" t="s">
        <v>95</v>
      </c>
      <c r="I78" s="147">
        <f>ROUND(F78*I49,2)</f>
        <v>30.01</v>
      </c>
      <c r="J78" s="148"/>
      <c r="K78" s="149">
        <f>ROUND(F78*K49,2)</f>
        <v>35.630000000000003</v>
      </c>
    </row>
    <row r="79" spans="2:17" s="2" customFormat="1" ht="9" customHeight="1" x14ac:dyDescent="0.25">
      <c r="B79" s="3"/>
      <c r="C79" s="4"/>
      <c r="D79" s="4"/>
      <c r="E79" s="4"/>
      <c r="F79" s="5"/>
      <c r="G79" s="198"/>
      <c r="H79" s="91"/>
      <c r="I79" s="57"/>
      <c r="J79" s="5"/>
      <c r="K79" s="90"/>
    </row>
    <row r="80" spans="2:17" s="83" customFormat="1" ht="16.5" customHeight="1" x14ac:dyDescent="0.25">
      <c r="B80" s="78" t="s">
        <v>100</v>
      </c>
      <c r="C80" s="79"/>
      <c r="D80" s="80"/>
      <c r="E80" s="79"/>
      <c r="F80" s="169"/>
      <c r="G80" s="219" t="s">
        <v>87</v>
      </c>
      <c r="H80" s="102" t="s">
        <v>95</v>
      </c>
      <c r="I80" s="81">
        <f>I49+I78</f>
        <v>66.61</v>
      </c>
      <c r="J80" s="82"/>
      <c r="K80" s="103">
        <f>ROUND(K49+K78,2)</f>
        <v>79.08</v>
      </c>
    </row>
    <row r="81" spans="2:11" s="2" customFormat="1" ht="5.25" customHeight="1" x14ac:dyDescent="0.25">
      <c r="B81" s="3"/>
      <c r="C81" s="4"/>
      <c r="D81" s="4"/>
      <c r="E81" s="4"/>
      <c r="F81" s="5"/>
      <c r="G81" s="198"/>
      <c r="H81" s="91"/>
      <c r="I81" s="57"/>
      <c r="J81" s="5"/>
      <c r="K81" s="90"/>
    </row>
    <row r="82" spans="2:11" s="2" customFormat="1" ht="15" x14ac:dyDescent="0.25">
      <c r="B82" s="187" t="s">
        <v>59</v>
      </c>
      <c r="C82" s="190"/>
      <c r="D82" s="189"/>
      <c r="E82" s="190"/>
      <c r="F82" s="191"/>
      <c r="G82" s="212" t="s">
        <v>89</v>
      </c>
      <c r="H82" s="106" t="s">
        <v>95</v>
      </c>
      <c r="I82" s="107">
        <f>ROUND(I80*I48,2)</f>
        <v>7660.15</v>
      </c>
      <c r="J82" s="224"/>
      <c r="K82" s="109">
        <f>ROUND(K80*K48,2)</f>
        <v>9094.2000000000007</v>
      </c>
    </row>
    <row r="83" spans="2:11" s="2" customFormat="1" ht="5.25" customHeight="1" x14ac:dyDescent="0.25">
      <c r="B83" s="3"/>
      <c r="C83" s="4"/>
      <c r="D83" s="4"/>
      <c r="E83" s="4"/>
      <c r="F83" s="5"/>
      <c r="G83" s="198"/>
      <c r="H83" s="91"/>
      <c r="I83" s="57"/>
      <c r="J83" s="225"/>
      <c r="K83" s="90"/>
    </row>
    <row r="84" spans="2:11" s="2" customFormat="1" ht="15.75" thickBot="1" x14ac:dyDescent="0.3">
      <c r="B84" s="25" t="s">
        <v>60</v>
      </c>
      <c r="C84" s="26"/>
      <c r="D84" s="27"/>
      <c r="E84" s="26"/>
      <c r="F84" s="160"/>
      <c r="G84" s="220" t="s">
        <v>88</v>
      </c>
      <c r="H84" s="104" t="s">
        <v>95</v>
      </c>
      <c r="I84" s="97">
        <f>ROUND(I80*I47,2)</f>
        <v>91921.8</v>
      </c>
      <c r="J84" s="226"/>
      <c r="K84" s="98">
        <f>ROUND(K80*K47,2)</f>
        <v>109130.4</v>
      </c>
    </row>
    <row r="86" spans="2:11" ht="3.75" customHeight="1" x14ac:dyDescent="0.2"/>
    <row r="87" spans="2:11" x14ac:dyDescent="0.2">
      <c r="B87" s="221" t="s">
        <v>151</v>
      </c>
      <c r="D87" s="221" t="s">
        <v>152</v>
      </c>
      <c r="E87" s="33" t="s">
        <v>90</v>
      </c>
      <c r="F87" s="73"/>
      <c r="G87" s="33" t="s">
        <v>127</v>
      </c>
    </row>
    <row r="88" spans="2:11" ht="3" customHeight="1" x14ac:dyDescent="0.2">
      <c r="E88" s="33"/>
    </row>
    <row r="89" spans="2:11" ht="36.75" customHeight="1" x14ac:dyDescent="0.2">
      <c r="B89" s="235" t="s">
        <v>139</v>
      </c>
      <c r="C89" s="235"/>
      <c r="D89" s="235"/>
      <c r="E89" s="235"/>
      <c r="F89" s="235"/>
      <c r="G89" s="235"/>
      <c r="H89" s="235"/>
      <c r="I89" s="235"/>
      <c r="J89" s="235"/>
      <c r="K89" s="235"/>
    </row>
    <row r="90" spans="2:11" x14ac:dyDescent="0.2">
      <c r="B90" s="33" t="s">
        <v>138</v>
      </c>
    </row>
  </sheetData>
  <mergeCells count="5">
    <mergeCell ref="B3:D3"/>
    <mergeCell ref="F3:K3"/>
    <mergeCell ref="B89:K89"/>
    <mergeCell ref="H5:I5"/>
    <mergeCell ref="J5:K5"/>
  </mergeCells>
  <printOptions horizontalCentered="1" verticalCentered="1"/>
  <pageMargins left="0.23622047244094491" right="0.23622047244094491" top="0.35433070866141736" bottom="0.55118110236220474" header="0.19685039370078741" footer="0.31496062992125984"/>
  <pageSetup paperSize="9" scale="60" orientation="portrait" horizontalDpi="1200" verticalDpi="1200" r:id="rId1"/>
  <rowBreaks count="3" manualBreakCount="3">
    <brk id="50" max="16383" man="1"/>
    <brk id="70" max="16383" man="1"/>
    <brk id="72" max="16383" man="1"/>
  </rowBreaks>
  <colBreaks count="2" manualBreakCount="2">
    <brk id="3" max="1048575" man="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KAT A1</vt:lpstr>
      <vt:lpstr>KAT A2</vt:lpstr>
      <vt:lpstr>KAT B+B1</vt:lpstr>
      <vt:lpstr>KAT_B2</vt:lpstr>
      <vt:lpstr>KAT C</vt:lpstr>
      <vt:lpstr>'KAT A1'!Druckbereich</vt:lpstr>
      <vt:lpstr>'KAT A2'!Druckbereich</vt:lpstr>
      <vt:lpstr>'KAT B+B1'!Druckbereich</vt:lpstr>
      <vt:lpstr>'KAT C'!Druckbereich</vt:lpstr>
      <vt:lpstr>KAT_B2!Druckbereich</vt:lpstr>
    </vt:vector>
  </TitlesOfParts>
  <Company>Tu Graz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dc:creator>
  <cp:lastModifiedBy>Fetz Yvonne</cp:lastModifiedBy>
  <cp:lastPrinted>2018-12-10T12:45:09Z</cp:lastPrinted>
  <dcterms:created xsi:type="dcterms:W3CDTF">2012-01-25T12:08:23Z</dcterms:created>
  <dcterms:modified xsi:type="dcterms:W3CDTF">2018-12-18T11:54:06Z</dcterms:modified>
</cp:coreProperties>
</file>