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D6CC284A-817E-4AAE-95E7-18A80AA35D1D}" xr6:coauthVersionLast="47" xr6:coauthVersionMax="47" xr10:uidLastSave="{00000000-0000-0000-0000-000000000000}"/>
  <bookViews>
    <workbookView xWindow="28680" yWindow="-120" windowWidth="29040" windowHeight="17640" tabRatio="914" xr2:uid="{00000000-000D-0000-FFFF-FFFF00000000}"/>
  </bookViews>
  <sheets>
    <sheet name="Begleitende Kontrolle" sheetId="59" r:id="rId1"/>
    <sheet name="BK mit Zwischensumme" sheetId="57" state="hidden" r:id="rId2"/>
    <sheet name="Begleitende Kontrolle mit BIM" sheetId="56" state="hidden" r:id="rId3"/>
  </sheets>
  <definedNames>
    <definedName name="_xlnm.Print_Area" localSheetId="0">'Begleitende Kontrolle'!$A$1:$I$86</definedName>
    <definedName name="_xlnm.Print_Area" localSheetId="2">'Begleitende Kontrolle mit BIM'!$A$1:$I$88</definedName>
    <definedName name="_xlnm.Print_Area" localSheetId="1">'BK mit Zwischensumme'!$A$1:$I$86</definedName>
    <definedName name="_xlnm.Print_Titles" localSheetId="2">'Begleitende Kontrolle mit BIM'!$A:$C,'Begleitende Kontrolle mit BIM'!$3:$3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59" l="1"/>
  <c r="I26" i="59"/>
  <c r="E53" i="59"/>
  <c r="E59" i="59" s="1"/>
  <c r="I74" i="59"/>
  <c r="E72" i="59"/>
  <c r="I34" i="59"/>
  <c r="I30" i="59"/>
  <c r="I28" i="59"/>
  <c r="I25" i="59"/>
  <c r="I24" i="59"/>
  <c r="I23" i="59"/>
  <c r="E22" i="59"/>
  <c r="E32" i="59" s="1"/>
  <c r="D28" i="59" s="1"/>
  <c r="I20" i="59"/>
  <c r="I18" i="59"/>
  <c r="I17" i="59"/>
  <c r="I16" i="59"/>
  <c r="E15" i="59"/>
  <c r="I13" i="59"/>
  <c r="I11" i="59"/>
  <c r="I9" i="59"/>
  <c r="I7" i="59"/>
  <c r="I74" i="57"/>
  <c r="I34" i="57"/>
  <c r="I30" i="57"/>
  <c r="I28" i="57"/>
  <c r="I26" i="57"/>
  <c r="I25" i="57"/>
  <c r="I24" i="57"/>
  <c r="I23" i="57"/>
  <c r="E22" i="57"/>
  <c r="I20" i="57"/>
  <c r="I18" i="57"/>
  <c r="I17" i="57"/>
  <c r="I16" i="57"/>
  <c r="E15" i="57"/>
  <c r="E32" i="57" s="1"/>
  <c r="I13" i="57"/>
  <c r="I11" i="57"/>
  <c r="I9" i="57"/>
  <c r="I7" i="57"/>
  <c r="I32" i="59" l="1"/>
  <c r="I36" i="59" s="1"/>
  <c r="E57" i="59" s="1"/>
  <c r="E61" i="59" s="1"/>
  <c r="F64" i="59" s="1"/>
  <c r="F69" i="59" s="1"/>
  <c r="D9" i="59"/>
  <c r="D13" i="59"/>
  <c r="D7" i="59"/>
  <c r="D11" i="59"/>
  <c r="D15" i="59"/>
  <c r="D22" i="59"/>
  <c r="D30" i="59"/>
  <c r="D20" i="59"/>
  <c r="I32" i="57"/>
  <c r="D9" i="57"/>
  <c r="D7" i="57"/>
  <c r="D30" i="57"/>
  <c r="D22" i="57"/>
  <c r="D13" i="57"/>
  <c r="D28" i="57"/>
  <c r="D20" i="57"/>
  <c r="D11" i="57"/>
  <c r="D15" i="57"/>
  <c r="F71" i="59" l="1"/>
  <c r="F68" i="59"/>
  <c r="F70" i="59"/>
  <c r="F67" i="59"/>
  <c r="D32" i="59"/>
  <c r="D32" i="57"/>
  <c r="F72" i="59" l="1"/>
  <c r="I72" i="59" s="1"/>
  <c r="I76" i="59" s="1"/>
  <c r="I78" i="59" s="1"/>
  <c r="E72" i="57"/>
  <c r="E53" i="57"/>
  <c r="E59" i="57" s="1"/>
  <c r="I74" i="56"/>
  <c r="H72" i="56"/>
  <c r="I11" i="56"/>
  <c r="I13" i="56"/>
  <c r="E15" i="56"/>
  <c r="E32" i="56" s="1"/>
  <c r="D30" i="56" s="1"/>
  <c r="I16" i="56"/>
  <c r="I17" i="56"/>
  <c r="I18" i="56"/>
  <c r="I20" i="56"/>
  <c r="E22" i="56"/>
  <c r="I23" i="56"/>
  <c r="I24" i="56"/>
  <c r="I25" i="56"/>
  <c r="I26" i="56"/>
  <c r="I28" i="56"/>
  <c r="I30" i="56"/>
  <c r="I34" i="56"/>
  <c r="E53" i="56"/>
  <c r="E59" i="56" s="1"/>
  <c r="E72" i="56"/>
  <c r="I76" i="56"/>
  <c r="I9" i="56"/>
  <c r="I7" i="56"/>
  <c r="E86" i="59" l="1"/>
  <c r="I36" i="57"/>
  <c r="E57" i="57" s="1"/>
  <c r="E61" i="57" s="1"/>
  <c r="F64" i="57" s="1"/>
  <c r="I32" i="56"/>
  <c r="I36" i="56" s="1"/>
  <c r="E57" i="56" s="1"/>
  <c r="E61" i="56" s="1"/>
  <c r="F64" i="56" s="1"/>
  <c r="D15" i="56"/>
  <c r="D11" i="56"/>
  <c r="D22" i="56"/>
  <c r="D13" i="56"/>
  <c r="D28" i="56"/>
  <c r="D9" i="56"/>
  <c r="D20" i="56"/>
  <c r="D7" i="56"/>
  <c r="I82" i="59" l="1"/>
  <c r="I84" i="59" s="1"/>
  <c r="F67" i="57"/>
  <c r="F69" i="57"/>
  <c r="F71" i="57"/>
  <c r="F70" i="57"/>
  <c r="F68" i="57"/>
  <c r="F68" i="56"/>
  <c r="I71" i="56"/>
  <c r="I67" i="56"/>
  <c r="I70" i="56"/>
  <c r="I69" i="56"/>
  <c r="I68" i="56"/>
  <c r="F71" i="56"/>
  <c r="F70" i="56"/>
  <c r="F69" i="56"/>
  <c r="F67" i="56"/>
  <c r="F72" i="57" l="1"/>
  <c r="I72" i="57" s="1"/>
  <c r="I76" i="57" s="1"/>
  <c r="I72" i="56"/>
  <c r="F72" i="56"/>
  <c r="D32" i="56"/>
  <c r="I78" i="57" l="1"/>
  <c r="I81" i="57"/>
  <c r="I78" i="56"/>
  <c r="I80" i="56" s="1"/>
  <c r="I83" i="56" s="1"/>
  <c r="I84" i="56" s="1"/>
  <c r="I86" i="56" s="1"/>
  <c r="E86" i="57" l="1"/>
  <c r="I82" i="57"/>
  <c r="I84" i="57" s="1"/>
  <c r="E88" i="56"/>
</calcChain>
</file>

<file path=xl/sharedStrings.xml><?xml version="1.0" encoding="utf-8"?>
<sst xmlns="http://schemas.openxmlformats.org/spreadsheetml/2006/main" count="240" uniqueCount="75">
  <si>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</si>
  <si>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</si>
  <si>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</si>
  <si>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</si>
  <si>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</si>
  <si>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</si>
  <si>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</si>
  <si>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</si>
  <si>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EINRICHTUNG</t>
  </si>
  <si>
    <t>RESERVEN</t>
  </si>
  <si>
    <t>Bemessungsgrundlage:</t>
  </si>
  <si>
    <t>PLANUNGSLEISTUNGEN</t>
  </si>
  <si>
    <t>ERRICHTUNGSKOSTEN</t>
  </si>
  <si>
    <t>zzgl. Nebenkosten</t>
  </si>
  <si>
    <t>zzgl. MWSt.</t>
  </si>
  <si>
    <t>Vergütungsermittlung</t>
  </si>
  <si>
    <t>BMGL %</t>
  </si>
  <si>
    <t>.01</t>
  </si>
  <si>
    <t>.02</t>
  </si>
  <si>
    <t>.03</t>
  </si>
  <si>
    <t>.04</t>
  </si>
  <si>
    <t>BEMESSUNGSGRUNDLAGE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</si>
  <si>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</si>
  <si>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</si>
  <si>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</si>
  <si>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</si>
  <si>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</si>
  <si>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</si>
  <si>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</si>
  <si>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</si>
  <si>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ERK %</t>
  </si>
  <si>
    <t>Anforderungsmerkmale/Bewertungspunkte</t>
  </si>
  <si>
    <t>(E) Anforderungen an die Kostenvorgaben</t>
  </si>
  <si>
    <t>1 bis 10</t>
  </si>
  <si>
    <t>PPH 1  Projektvorbereitung</t>
  </si>
  <si>
    <t>PPH 2  Planung</t>
  </si>
  <si>
    <t>PPH 3  Ausführungsvorbereitung</t>
  </si>
  <si>
    <t>PPH 4  Ausführung</t>
  </si>
  <si>
    <t>PPH 5  Projektabschluss</t>
  </si>
  <si>
    <r>
      <t>Prozentsatz der beauftragten Projektphasen (f</t>
    </r>
    <r>
      <rPr>
        <vertAlign val="subscript"/>
        <sz val="10"/>
        <rFont val="Arial"/>
        <family val="2"/>
      </rPr>
      <t>PPH</t>
    </r>
    <r>
      <rPr>
        <sz val="10"/>
        <rFont val="Arial"/>
        <family val="2"/>
      </rPr>
      <t>)</t>
    </r>
  </si>
  <si>
    <t>Summe Begleitende Kontrolle ohne Nebenkosten</t>
  </si>
  <si>
    <t>Summe Begleitende Kontrolle netto inkl. NK</t>
  </si>
  <si>
    <t xml:space="preserve">Summe Begleitende Kontrolle brutto 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</si>
  <si>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 x bw + 1,0]</t>
    </r>
  </si>
  <si>
    <r>
      <t>%-Satz für BK [h</t>
    </r>
    <r>
      <rPr>
        <vertAlign val="subscript"/>
        <sz val="10"/>
        <rFont val="Arial"/>
        <family val="2"/>
      </rPr>
      <t>BK</t>
    </r>
    <r>
      <rPr>
        <sz val="10"/>
        <rFont val="Arial"/>
        <family val="2"/>
      </rPr>
      <t xml:space="preserve"> = (-0,370 x ln(BMGL) + 7,370)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</si>
  <si>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Projektleitung</t>
  </si>
  <si>
    <t>Projektsteuerung</t>
  </si>
  <si>
    <t>Begleitende Kontrolle</t>
  </si>
  <si>
    <t>Planungsleistungen</t>
  </si>
  <si>
    <t>Ermittlung Bemessungsgrundlage (BMGL)</t>
  </si>
  <si>
    <t>Prozentanteil an Errichtungskosten (netto, inkl. NK)</t>
  </si>
  <si>
    <t>Stundenpool (optionale Leistungen)</t>
  </si>
  <si>
    <t>mitzuverarbeitende Bausubstanz</t>
  </si>
  <si>
    <t>Einbaumöbel</t>
  </si>
  <si>
    <t>Serienmöbel</t>
  </si>
  <si>
    <t>Umbauzuschlag nach BK.11</t>
  </si>
  <si>
    <r>
      <t>Vergütung VBK = BMGL x h</t>
    </r>
    <r>
      <rPr>
        <vertAlign val="subscript"/>
        <sz val="10"/>
        <rFont val="Arial"/>
        <family val="2"/>
      </rPr>
      <t>BK</t>
    </r>
    <r>
      <rPr>
        <sz val="10"/>
        <rFont val="Arial"/>
        <family val="2"/>
      </rPr>
      <t xml:space="preserve"> x Umbauzuschlag x 100%f</t>
    </r>
    <r>
      <rPr>
        <vertAlign val="subscript"/>
        <sz val="10"/>
        <rFont val="Arial"/>
        <family val="2"/>
      </rPr>
      <t>PPH</t>
    </r>
  </si>
  <si>
    <t>LM.VM</t>
  </si>
  <si>
    <t>Begleitende Kontrolle nach VM.BK.2023</t>
  </si>
  <si>
    <t>NEBENKOSTEN</t>
  </si>
  <si>
    <t>□</t>
  </si>
  <si>
    <t>über 100 Mio €</t>
  </si>
  <si>
    <t>mehr als 20 Nutzer, Planungsbeteiligte</t>
  </si>
  <si>
    <t>1 bis 3</t>
  </si>
  <si>
    <t>starke terminliche Verdichtung</t>
  </si>
  <si>
    <t>mehr als 50 Ausführungsbeteiligte</t>
  </si>
  <si>
    <t>BIM</t>
  </si>
  <si>
    <t>BIM gewählt</t>
  </si>
  <si>
    <r>
      <rPr>
        <b/>
        <sz val="8"/>
        <color rgb="FF000000"/>
        <rFont val="Arial"/>
        <family val="2"/>
      </rPr>
      <t xml:space="preserve">Begleitende Kontrolle       </t>
    </r>
    <r>
      <rPr>
        <sz val="8"/>
        <color indexed="8"/>
        <rFont val="Arial"/>
        <family val="2"/>
      </rPr>
      <t xml:space="preserve">                       nach VM.BK.2023</t>
    </r>
  </si>
  <si>
    <t>mitzuverarbeitende Bausubstanz (Umbau)</t>
  </si>
  <si>
    <t>gering          durchschnitt.          hoch</t>
  </si>
  <si>
    <t>0 bis 5</t>
  </si>
  <si>
    <t>0 bis 3</t>
  </si>
  <si>
    <t>gering         durchschnitt.          hoch</t>
  </si>
  <si>
    <r>
      <rPr>
        <b/>
        <sz val="8"/>
        <color rgb="FF000000"/>
        <rFont val="Arial"/>
        <family val="2"/>
      </rPr>
      <t xml:space="preserve">Begleitende Kontrolle
</t>
    </r>
    <r>
      <rPr>
        <sz val="8"/>
        <color indexed="8"/>
        <rFont val="Arial"/>
        <family val="2"/>
      </rPr>
      <t>nach VM.BK.2023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</si>
</sst>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</numFmts>
  <fonts count="5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4"/>
      <name val="Arial"/>
      <family val="2"/>
    </font>
    <font>
      <b/>
      <sz val="8"/>
      <color rgb="FF000000"/>
      <name val="Arial"/>
      <family val="2"/>
    </font>
    <font>
      <sz val="8"/>
      <color theme="1" tint="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 style="hair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/>
      <top/>
      <bottom style="hair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9" borderId="8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28" fillId="11" borderId="0" applyNumberFormat="0" applyBorder="0" applyAlignment="0" applyProtection="0"/>
    <xf numFmtId="0" fontId="12" fillId="0" borderId="0" applyFont="0" applyFill="0" applyBorder="0" applyAlignment="0" applyProtection="0"/>
    <xf numFmtId="0" fontId="29" fillId="12" borderId="0" applyNumberFormat="0" applyBorder="0" applyAlignment="0" applyProtection="0"/>
    <xf numFmtId="0" fontId="21" fillId="13" borderId="10" applyNumberFormat="0" applyFont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0" fontId="2" fillId="0" borderId="0"/>
    <xf numFmtId="0" fontId="4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15" borderId="15" applyNumberFormat="0" applyAlignment="0" applyProtection="0"/>
  </cellStyleXfs>
  <cellXfs count="248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0" fontId="17" fillId="0" borderId="0" xfId="33" applyFont="1" applyAlignment="1">
      <alignment horizontal="left"/>
    </xf>
    <xf numFmtId="10" fontId="5" fillId="0" borderId="0" xfId="33" applyNumberFormat="1" applyFont="1"/>
    <xf numFmtId="0" fontId="8" fillId="0" borderId="0" xfId="33" applyFont="1"/>
    <xf numFmtId="3" fontId="9" fillId="0" borderId="0" xfId="33" applyNumberFormat="1" applyFont="1" applyProtection="1">
      <protection locked="0"/>
    </xf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0" fillId="0" borderId="0" xfId="30" applyFont="1"/>
    <xf numFmtId="0" fontId="10" fillId="0" borderId="0" xfId="30" applyFont="1" applyAlignment="1">
      <alignment horizontal="right"/>
    </xf>
    <xf numFmtId="166" fontId="10" fillId="0" borderId="0" xfId="30" applyNumberFormat="1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0" fontId="6" fillId="0" borderId="16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3" fontId="5" fillId="0" borderId="19" xfId="33" applyNumberFormat="1" applyFont="1" applyBorder="1"/>
    <xf numFmtId="9" fontId="5" fillId="0" borderId="19" xfId="33" applyNumberFormat="1" applyFont="1" applyBorder="1" applyAlignment="1">
      <alignment horizontal="right"/>
    </xf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3" fontId="8" fillId="16" borderId="20" xfId="33" applyNumberFormat="1" applyFont="1" applyFill="1" applyBorder="1"/>
    <xf numFmtId="3" fontId="8" fillId="16" borderId="21" xfId="33" applyNumberFormat="1" applyFont="1" applyFill="1" applyBorder="1"/>
    <xf numFmtId="3" fontId="8" fillId="16" borderId="22" xfId="33" applyNumberFormat="1" applyFont="1" applyFill="1" applyBorder="1"/>
    <xf numFmtId="4" fontId="2" fillId="16" borderId="0" xfId="30" applyNumberFormat="1" applyFill="1" applyAlignment="1">
      <alignment vertical="center"/>
    </xf>
    <xf numFmtId="3" fontId="8" fillId="16" borderId="23" xfId="33" applyNumberFormat="1" applyFont="1" applyFill="1" applyBorder="1"/>
    <xf numFmtId="9" fontId="5" fillId="17" borderId="24" xfId="33" applyNumberFormat="1" applyFont="1" applyFill="1" applyBorder="1" applyAlignment="1" applyProtection="1">
      <alignment horizontal="right"/>
      <protection locked="0"/>
    </xf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6" fillId="0" borderId="19" xfId="33" applyNumberFormat="1" applyFont="1" applyBorder="1" applyAlignment="1">
      <alignment horizontal="right"/>
    </xf>
    <xf numFmtId="3" fontId="5" fillId="16" borderId="19" xfId="33" applyNumberFormat="1" applyFont="1" applyFill="1" applyBorder="1" applyAlignment="1">
      <alignment vertical="center"/>
    </xf>
    <xf numFmtId="0" fontId="9" fillId="0" borderId="0" xfId="33" applyFont="1" applyAlignment="1">
      <alignment horizontal="left"/>
    </xf>
    <xf numFmtId="0" fontId="5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0" fontId="18" fillId="16" borderId="0" xfId="33" applyFont="1" applyFill="1" applyAlignment="1">
      <alignment vertical="center"/>
    </xf>
    <xf numFmtId="42" fontId="1" fillId="16" borderId="0" xfId="33" applyNumberFormat="1" applyFont="1" applyFill="1" applyAlignment="1">
      <alignment horizontal="right" vertical="center"/>
    </xf>
    <xf numFmtId="3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18" fillId="0" borderId="0" xfId="33" applyFont="1" applyAlignment="1">
      <alignment vertical="center"/>
    </xf>
    <xf numFmtId="0" fontId="0" fillId="0" borderId="0" xfId="0" applyAlignment="1">
      <alignment vertical="center"/>
    </xf>
    <xf numFmtId="3" fontId="5" fillId="17" borderId="24" xfId="33" applyNumberFormat="1" applyFont="1" applyFill="1" applyBorder="1" applyAlignment="1" applyProtection="1">
      <alignment vertical="center"/>
      <protection locked="0"/>
    </xf>
    <xf numFmtId="3" fontId="5" fillId="17" borderId="19" xfId="33" applyNumberFormat="1" applyFont="1" applyFill="1" applyBorder="1" applyAlignment="1" applyProtection="1">
      <alignment vertical="center"/>
      <protection locked="0"/>
    </xf>
    <xf numFmtId="3" fontId="5" fillId="17" borderId="19" xfId="33" applyNumberFormat="1" applyFont="1" applyFill="1" applyBorder="1" applyProtection="1">
      <protection locked="0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38" fillId="0" borderId="0" xfId="33" applyFont="1"/>
    <xf numFmtId="10" fontId="38" fillId="0" borderId="0" xfId="33" applyNumberFormat="1" applyFont="1"/>
    <xf numFmtId="0" fontId="5" fillId="0" borderId="6" xfId="33" applyFont="1" applyBorder="1"/>
    <xf numFmtId="171" fontId="5" fillId="0" borderId="17" xfId="33" applyNumberFormat="1" applyFont="1" applyBorder="1" applyAlignment="1">
      <alignment horizontal="right"/>
    </xf>
    <xf numFmtId="171" fontId="5" fillId="0" borderId="25" xfId="33" applyNumberFormat="1" applyFont="1" applyBorder="1" applyAlignment="1">
      <alignment horizontal="right"/>
    </xf>
    <xf numFmtId="171" fontId="5" fillId="0" borderId="18" xfId="33" applyNumberFormat="1" applyFont="1" applyBorder="1" applyAlignment="1">
      <alignment horizontal="right"/>
    </xf>
    <xf numFmtId="9" fontId="5" fillId="0" borderId="0" xfId="33" applyNumberFormat="1" applyFont="1" applyAlignment="1">
      <alignment horizontal="center" vertical="center"/>
    </xf>
    <xf numFmtId="0" fontId="2" fillId="0" borderId="0" xfId="31" applyAlignment="1">
      <alignment vertical="center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168" fontId="2" fillId="0" borderId="0" xfId="31" applyNumberFormat="1" applyAlignment="1">
      <alignment vertical="center"/>
    </xf>
    <xf numFmtId="0" fontId="2" fillId="0" borderId="6" xfId="31" applyBorder="1" applyAlignment="1">
      <alignment horizontal="left" vertical="center"/>
    </xf>
    <xf numFmtId="0" fontId="2" fillId="0" borderId="6" xfId="31" applyBorder="1" applyAlignment="1">
      <alignment vertical="center"/>
    </xf>
    <xf numFmtId="0" fontId="39" fillId="0" borderId="6" xfId="31" applyFont="1" applyBorder="1" applyAlignment="1">
      <alignment horizontal="right" vertical="center"/>
    </xf>
    <xf numFmtId="168" fontId="2" fillId="0" borderId="6" xfId="31" applyNumberFormat="1" applyBorder="1" applyAlignment="1">
      <alignment vertical="center"/>
    </xf>
    <xf numFmtId="10" fontId="2" fillId="17" borderId="24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0" fontId="40" fillId="18" borderId="0" xfId="33" applyFont="1" applyFill="1" applyAlignment="1">
      <alignment horizontal="left" vertical="center"/>
    </xf>
    <xf numFmtId="0" fontId="41" fillId="18" borderId="0" xfId="33" applyFont="1" applyFill="1" applyAlignment="1">
      <alignment vertical="center"/>
    </xf>
    <xf numFmtId="3" fontId="42" fillId="18" borderId="0" xfId="33" applyNumberFormat="1" applyFont="1" applyFill="1" applyAlignment="1">
      <alignment horizontal="center" vertical="center"/>
    </xf>
    <xf numFmtId="42" fontId="10" fillId="18" borderId="0" xfId="31" applyNumberFormat="1" applyFont="1" applyFill="1" applyAlignment="1">
      <alignment horizontal="right" vertical="center"/>
    </xf>
    <xf numFmtId="42" fontId="40" fillId="18" borderId="27" xfId="33" applyNumberFormat="1" applyFont="1" applyFill="1" applyBorder="1" applyAlignment="1">
      <alignment horizontal="right" vertical="center"/>
    </xf>
    <xf numFmtId="9" fontId="5" fillId="0" borderId="19" xfId="33" applyNumberFormat="1" applyFont="1" applyBorder="1" applyAlignment="1" applyProtection="1">
      <alignment horizontal="right"/>
      <protection locked="0"/>
    </xf>
    <xf numFmtId="0" fontId="20" fillId="0" borderId="0" xfId="33" applyFont="1"/>
    <xf numFmtId="10" fontId="8" fillId="0" borderId="0" xfId="33" applyNumberFormat="1" applyFont="1" applyAlignment="1">
      <alignment horizontal="right"/>
    </xf>
    <xf numFmtId="0" fontId="43" fillId="0" borderId="0" xfId="0" applyFont="1"/>
    <xf numFmtId="0" fontId="40" fillId="18" borderId="0" xfId="30" applyFont="1" applyFill="1"/>
    <xf numFmtId="0" fontId="40" fillId="18" borderId="0" xfId="30" applyFont="1" applyFill="1" applyAlignment="1">
      <alignment horizontal="right"/>
    </xf>
    <xf numFmtId="166" fontId="40" fillId="18" borderId="0" xfId="30" applyNumberFormat="1" applyFont="1" applyFill="1"/>
    <xf numFmtId="0" fontId="44" fillId="18" borderId="0" xfId="30" applyFont="1" applyFill="1"/>
    <xf numFmtId="167" fontId="45" fillId="18" borderId="0" xfId="30" applyNumberFormat="1" applyFont="1" applyFill="1"/>
    <xf numFmtId="9" fontId="44" fillId="18" borderId="0" xfId="30" applyNumberFormat="1" applyFont="1" applyFill="1" applyAlignment="1">
      <alignment horizontal="center"/>
    </xf>
    <xf numFmtId="42" fontId="40" fillId="18" borderId="0" xfId="30" applyNumberFormat="1" applyFont="1" applyFill="1"/>
    <xf numFmtId="10" fontId="2" fillId="19" borderId="6" xfId="31" applyNumberFormat="1" applyFill="1" applyBorder="1" applyAlignment="1">
      <alignment horizontal="right" vertic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171" fontId="5" fillId="0" borderId="16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0" fontId="1" fillId="16" borderId="0" xfId="33" applyFont="1" applyFill="1" applyAlignment="1">
      <alignment vertical="center"/>
    </xf>
    <xf numFmtId="172" fontId="8" fillId="17" borderId="28" xfId="33" applyNumberFormat="1" applyFont="1" applyFill="1" applyBorder="1" applyProtection="1">
      <protection locked="0"/>
    </xf>
    <xf numFmtId="173" fontId="2" fillId="17" borderId="0" xfId="31" applyNumberFormat="1" applyFill="1" applyAlignment="1" applyProtection="1">
      <alignment horizontal="right" vertical="center"/>
      <protection locked="0"/>
    </xf>
    <xf numFmtId="174" fontId="1" fillId="16" borderId="0" xfId="22" applyNumberFormat="1" applyFont="1" applyFill="1" applyAlignment="1" applyProtection="1">
      <alignment horizontal="right" vertical="center"/>
    </xf>
    <xf numFmtId="42" fontId="8" fillId="16" borderId="16" xfId="33" applyNumberFormat="1" applyFont="1" applyFill="1" applyBorder="1"/>
    <xf numFmtId="10" fontId="5" fillId="0" borderId="0" xfId="33" applyNumberFormat="1" applyFont="1" applyAlignment="1">
      <alignment horizontal="center"/>
    </xf>
    <xf numFmtId="42" fontId="1" fillId="16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42" fontId="8" fillId="16" borderId="2" xfId="30" applyNumberFormat="1" applyFont="1" applyFill="1" applyBorder="1" applyAlignment="1">
      <alignment vertical="center"/>
    </xf>
    <xf numFmtId="174" fontId="20" fillId="0" borderId="0" xfId="22" applyNumberFormat="1" applyFont="1" applyProtection="1"/>
    <xf numFmtId="9" fontId="2" fillId="17" borderId="24" xfId="31" applyNumberFormat="1" applyFill="1" applyBorder="1" applyAlignment="1" applyProtection="1">
      <alignment horizontal="right" vertical="center"/>
      <protection locked="0"/>
    </xf>
    <xf numFmtId="1" fontId="46" fillId="0" borderId="0" xfId="12" applyNumberFormat="1" applyFont="1" applyBorder="1" applyAlignment="1" applyProtection="1">
      <alignment horizontal="center" vertical="center"/>
    </xf>
    <xf numFmtId="10" fontId="47" fillId="0" borderId="0" xfId="31" applyNumberFormat="1" applyFont="1" applyAlignment="1">
      <alignment horizontal="right" vertical="center"/>
    </xf>
    <xf numFmtId="10" fontId="16" fillId="0" borderId="0" xfId="33" applyNumberFormat="1" applyFont="1" applyAlignment="1">
      <alignment wrapText="1"/>
    </xf>
    <xf numFmtId="165" fontId="16" fillId="0" borderId="17" xfId="33" applyNumberFormat="1" applyFont="1" applyBorder="1" applyAlignment="1">
      <alignment horizontal="left"/>
    </xf>
    <xf numFmtId="0" fontId="16" fillId="0" borderId="17" xfId="33" applyFont="1" applyBorder="1"/>
    <xf numFmtId="0" fontId="16" fillId="0" borderId="18" xfId="33" applyFont="1" applyBorder="1" applyAlignment="1">
      <alignment horizontal="left"/>
    </xf>
    <xf numFmtId="0" fontId="16" fillId="0" borderId="25" xfId="33" applyFont="1" applyBorder="1"/>
    <xf numFmtId="0" fontId="16" fillId="0" borderId="18" xfId="33" applyFont="1" applyBorder="1"/>
    <xf numFmtId="42" fontId="9" fillId="0" borderId="0" xfId="31" applyNumberFormat="1" applyFont="1" applyAlignment="1">
      <alignment vertical="center"/>
    </xf>
    <xf numFmtId="0" fontId="48" fillId="0" borderId="3" xfId="30" applyFont="1" applyBorder="1" applyAlignment="1">
      <alignment horizontal="center"/>
    </xf>
    <xf numFmtId="0" fontId="8" fillId="0" borderId="3" xfId="33" applyFont="1" applyBorder="1"/>
    <xf numFmtId="42" fontId="9" fillId="0" borderId="0" xfId="30" applyNumberFormat="1" applyFont="1" applyAlignment="1">
      <alignment vertical="center"/>
    </xf>
    <xf numFmtId="0" fontId="47" fillId="0" borderId="0" xfId="31" applyFont="1" applyAlignment="1">
      <alignment horizontal="center" vertical="center"/>
    </xf>
    <xf numFmtId="10" fontId="47" fillId="0" borderId="0" xfId="22" applyNumberFormat="1" applyFont="1" applyFill="1" applyAlignment="1" applyProtection="1">
      <alignment vertical="center"/>
    </xf>
    <xf numFmtId="10" fontId="2" fillId="20" borderId="24" xfId="31" applyNumberFormat="1" applyFill="1" applyBorder="1" applyAlignment="1" applyProtection="1">
      <alignment horizontal="right" vertical="center"/>
      <protection locked="0"/>
    </xf>
    <xf numFmtId="10" fontId="39" fillId="0" borderId="0" xfId="22" applyNumberFormat="1" applyFont="1" applyFill="1" applyAlignment="1" applyProtection="1">
      <alignment vertical="center"/>
    </xf>
    <xf numFmtId="10" fontId="2" fillId="20" borderId="19" xfId="31" applyNumberFormat="1" applyFill="1" applyBorder="1" applyAlignment="1" applyProtection="1">
      <alignment horizontal="right" vertical="center"/>
      <protection locked="0"/>
    </xf>
    <xf numFmtId="10" fontId="39" fillId="0" borderId="2" xfId="22" applyNumberFormat="1" applyFont="1" applyFill="1" applyBorder="1" applyAlignment="1" applyProtection="1">
      <alignment vertical="center"/>
    </xf>
    <xf numFmtId="168" fontId="2" fillId="0" borderId="2" xfId="31" applyNumberFormat="1" applyBorder="1" applyAlignment="1">
      <alignment vertical="center"/>
    </xf>
    <xf numFmtId="10" fontId="2" fillId="20" borderId="26" xfId="31" applyNumberFormat="1" applyFill="1" applyBorder="1" applyAlignment="1" applyProtection="1">
      <alignment horizontal="right" vertical="center"/>
      <protection locked="0"/>
    </xf>
    <xf numFmtId="10" fontId="2" fillId="0" borderId="0" xfId="31" applyNumberFormat="1" applyAlignment="1">
      <alignment horizontal="right" vertical="center"/>
    </xf>
    <xf numFmtId="168" fontId="8" fillId="0" borderId="0" xfId="31" applyNumberFormat="1" applyFont="1" applyAlignment="1">
      <alignment vertical="center"/>
    </xf>
    <xf numFmtId="0" fontId="2" fillId="0" borderId="0" xfId="31" applyAlignment="1">
      <alignment horizontal="left" vertical="center"/>
    </xf>
    <xf numFmtId="0" fontId="16" fillId="0" borderId="29" xfId="33" applyFont="1" applyBorder="1"/>
    <xf numFmtId="1" fontId="9" fillId="16" borderId="0" xfId="33" applyNumberFormat="1" applyFont="1" applyFill="1" applyAlignment="1">
      <alignment vertical="center"/>
    </xf>
    <xf numFmtId="42" fontId="8" fillId="0" borderId="2" xfId="30" applyNumberFormat="1" applyFont="1" applyBorder="1" applyAlignment="1">
      <alignment vertical="center"/>
    </xf>
    <xf numFmtId="0" fontId="39" fillId="0" borderId="0" xfId="31" applyFont="1" applyAlignment="1">
      <alignment horizontal="right" vertical="center"/>
    </xf>
    <xf numFmtId="10" fontId="2" fillId="19" borderId="0" xfId="31" applyNumberFormat="1" applyFill="1" applyAlignment="1">
      <alignment horizontal="right" vertical="center"/>
    </xf>
    <xf numFmtId="42" fontId="9" fillId="16" borderId="0" xfId="30" applyNumberFormat="1" applyFont="1" applyFill="1" applyAlignment="1">
      <alignment vertical="center"/>
    </xf>
    <xf numFmtId="173" fontId="2" fillId="0" borderId="0" xfId="31" applyNumberFormat="1" applyAlignment="1" applyProtection="1">
      <alignment horizontal="right" vertical="center"/>
      <protection locked="0"/>
    </xf>
    <xf numFmtId="10" fontId="2" fillId="0" borderId="24" xfId="31" applyNumberFormat="1" applyBorder="1" applyAlignment="1" applyProtection="1">
      <alignment horizontal="right" vertical="center"/>
      <protection locked="0"/>
    </xf>
    <xf numFmtId="10" fontId="2" fillId="0" borderId="19" xfId="31" applyNumberFormat="1" applyBorder="1" applyAlignment="1" applyProtection="1">
      <alignment horizontal="right" vertical="center"/>
      <protection locked="0"/>
    </xf>
    <xf numFmtId="10" fontId="2" fillId="0" borderId="26" xfId="31" applyNumberFormat="1" applyBorder="1" applyAlignment="1" applyProtection="1">
      <alignment horizontal="right" vertical="center"/>
      <protection locked="0"/>
    </xf>
    <xf numFmtId="9" fontId="2" fillId="17" borderId="19" xfId="31" applyNumberFormat="1" applyFill="1" applyBorder="1" applyAlignment="1" applyProtection="1">
      <alignment horizontal="right" vertical="center"/>
      <protection locked="0"/>
    </xf>
    <xf numFmtId="3" fontId="8" fillId="16" borderId="19" xfId="33" applyNumberFormat="1" applyFont="1" applyFill="1" applyBorder="1"/>
    <xf numFmtId="3" fontId="8" fillId="16" borderId="31" xfId="33" applyNumberFormat="1" applyFont="1" applyFill="1" applyBorder="1"/>
    <xf numFmtId="3" fontId="8" fillId="16" borderId="16" xfId="33" applyNumberFormat="1" applyFont="1" applyFill="1" applyBorder="1"/>
    <xf numFmtId="3" fontId="8" fillId="16" borderId="32" xfId="33" applyNumberFormat="1" applyFont="1" applyFill="1" applyBorder="1"/>
    <xf numFmtId="42" fontId="40" fillId="18" borderId="0" xfId="33" applyNumberFormat="1" applyFont="1" applyFill="1" applyAlignment="1">
      <alignment horizontal="right" vertical="center"/>
    </xf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168" fontId="9" fillId="17" borderId="19" xfId="31" applyNumberFormat="1" applyFont="1" applyFill="1" applyBorder="1" applyAlignment="1">
      <alignment vertical="center"/>
    </xf>
    <xf numFmtId="42" fontId="9" fillId="17" borderId="0" xfId="31" applyNumberFormat="1" applyFont="1" applyFill="1" applyAlignment="1">
      <alignment vertical="center"/>
    </xf>
    <xf numFmtId="10" fontId="5" fillId="17" borderId="24" xfId="33" applyNumberFormat="1" applyFont="1" applyFill="1" applyBorder="1" applyAlignment="1">
      <alignment horizontal="right"/>
    </xf>
    <xf numFmtId="42" fontId="9" fillId="17" borderId="24" xfId="31" applyNumberFormat="1" applyFont="1" applyFill="1" applyBorder="1" applyAlignment="1">
      <alignment vertical="center"/>
    </xf>
    <xf numFmtId="42" fontId="9" fillId="17" borderId="19" xfId="31" applyNumberFormat="1" applyFont="1" applyFill="1" applyBorder="1" applyAlignment="1">
      <alignment vertical="center"/>
    </xf>
    <xf numFmtId="3" fontId="8" fillId="17" borderId="24" xfId="33" applyNumberFormat="1" applyFont="1" applyFill="1" applyBorder="1" applyAlignment="1" applyProtection="1">
      <alignment vertical="center"/>
      <protection locked="0"/>
    </xf>
    <xf numFmtId="9" fontId="8" fillId="17" borderId="0" xfId="33" applyNumberFormat="1" applyFont="1" applyFill="1" applyAlignment="1" applyProtection="1">
      <alignment vertical="center"/>
      <protection locked="0"/>
    </xf>
    <xf numFmtId="3" fontId="8" fillId="0" borderId="19" xfId="33" applyNumberFormat="1" applyFont="1" applyBorder="1"/>
    <xf numFmtId="9" fontId="8" fillId="0" borderId="19" xfId="33" applyNumberFormat="1" applyFont="1" applyBorder="1" applyAlignment="1">
      <alignment horizontal="right" vertical="center"/>
    </xf>
    <xf numFmtId="3" fontId="8" fillId="17" borderId="19" xfId="33" applyNumberFormat="1" applyFont="1" applyFill="1" applyBorder="1" applyAlignment="1" applyProtection="1">
      <alignment vertical="center"/>
      <protection locked="0"/>
    </xf>
    <xf numFmtId="9" fontId="8" fillId="17" borderId="30" xfId="33" applyNumberFormat="1" applyFont="1" applyFill="1" applyBorder="1" applyAlignment="1" applyProtection="1">
      <alignment vertical="center"/>
      <protection locked="0"/>
    </xf>
    <xf numFmtId="9" fontId="9" fillId="0" borderId="19" xfId="33" applyNumberFormat="1" applyFont="1" applyBorder="1" applyAlignment="1">
      <alignment horizontal="right" vertical="center"/>
    </xf>
    <xf numFmtId="3" fontId="8" fillId="16" borderId="19" xfId="33" applyNumberFormat="1" applyFont="1" applyFill="1" applyBorder="1" applyAlignment="1">
      <alignment vertical="center"/>
    </xf>
    <xf numFmtId="3" fontId="8" fillId="0" borderId="24" xfId="33" applyNumberFormat="1" applyFont="1" applyBorder="1"/>
    <xf numFmtId="3" fontId="8" fillId="17" borderId="19" xfId="33" applyNumberFormat="1" applyFont="1" applyFill="1" applyBorder="1" applyProtection="1">
      <protection locked="0"/>
    </xf>
    <xf numFmtId="9" fontId="8" fillId="17" borderId="34" xfId="33" applyNumberFormat="1" applyFont="1" applyFill="1" applyBorder="1" applyAlignment="1" applyProtection="1">
      <alignment vertical="center"/>
      <protection locked="0"/>
    </xf>
    <xf numFmtId="9" fontId="8" fillId="17" borderId="33" xfId="33" applyNumberFormat="1" applyFont="1" applyFill="1" applyBorder="1" applyAlignment="1" applyProtection="1">
      <alignment vertical="center"/>
      <protection locked="0"/>
    </xf>
    <xf numFmtId="9" fontId="8" fillId="0" borderId="19" xfId="33" applyNumberFormat="1" applyFont="1" applyBorder="1" applyAlignment="1">
      <alignment horizontal="center" vertical="center"/>
    </xf>
    <xf numFmtId="10" fontId="8" fillId="0" borderId="0" xfId="33" applyNumberFormat="1" applyFont="1" applyAlignment="1">
      <alignment horizontal="right" vertical="center"/>
    </xf>
    <xf numFmtId="3" fontId="1" fillId="16" borderId="0" xfId="33" applyNumberFormat="1" applyFont="1" applyFill="1" applyAlignment="1">
      <alignment horizontal="right" vertical="center"/>
    </xf>
    <xf numFmtId="10" fontId="8" fillId="0" borderId="0" xfId="33" applyNumberFormat="1" applyFont="1" applyAlignment="1">
      <alignment horizontal="center" vertical="center"/>
    </xf>
    <xf numFmtId="10" fontId="5" fillId="0" borderId="16" xfId="33" applyNumberFormat="1" applyFont="1" applyBorder="1" applyAlignment="1">
      <alignment horizontal="right" vertical="center"/>
    </xf>
    <xf numFmtId="172" fontId="8" fillId="17" borderId="28" xfId="33" applyNumberFormat="1" applyFont="1" applyFill="1" applyBorder="1" applyAlignment="1" applyProtection="1">
      <alignment vertical="center"/>
      <protection locked="0"/>
    </xf>
    <xf numFmtId="0" fontId="5" fillId="0" borderId="2" xfId="33" applyFont="1" applyBorder="1" applyAlignment="1">
      <alignment horizontal="left"/>
    </xf>
    <xf numFmtId="0" fontId="5" fillId="0" borderId="3" xfId="33" applyFont="1" applyBorder="1" applyAlignment="1">
      <alignment horizontal="left"/>
    </xf>
    <xf numFmtId="10" fontId="2" fillId="19" borderId="0" xfId="30" applyNumberFormat="1" applyFill="1" applyAlignment="1" applyProtection="1">
      <alignment horizontal="right"/>
      <protection locked="0"/>
    </xf>
    <xf numFmtId="1" fontId="47" fillId="0" borderId="0" xfId="12" applyNumberFormat="1" applyFont="1" applyBorder="1" applyAlignment="1" applyProtection="1">
      <alignment horizontal="center" vertical="center"/>
    </xf>
    <xf numFmtId="42" fontId="2" fillId="0" borderId="0" xfId="30" applyNumberFormat="1" applyAlignment="1">
      <alignment horizontal="left"/>
    </xf>
    <xf numFmtId="0" fontId="13" fillId="0" borderId="0" xfId="33" applyFont="1" applyAlignment="1">
      <alignment horizontal="right" vertical="center"/>
    </xf>
    <xf numFmtId="9" fontId="1" fillId="16" borderId="0" xfId="33" applyNumberFormat="1" applyFont="1" applyFill="1" applyAlignment="1">
      <alignment horizontal="right" vertical="center"/>
    </xf>
    <xf numFmtId="0" fontId="48" fillId="0" borderId="0" xfId="30" applyFont="1" applyAlignment="1">
      <alignment horizontal="center"/>
    </xf>
    <xf numFmtId="3" fontId="9" fillId="0" borderId="0" xfId="33" applyNumberFormat="1" applyFont="1"/>
    <xf numFmtId="10" fontId="2" fillId="0" borderId="24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6" xfId="31" applyNumberFormat="1" applyBorder="1" applyAlignment="1">
      <alignment horizontal="right" vertical="center"/>
    </xf>
    <xf numFmtId="10" fontId="5" fillId="0" borderId="19" xfId="33" applyNumberFormat="1" applyFont="1" applyBorder="1" applyAlignment="1">
      <alignment horizontal="right"/>
    </xf>
    <xf numFmtId="1" fontId="9" fillId="16" borderId="0" xfId="33" applyNumberFormat="1" applyFont="1" applyFill="1" applyAlignment="1">
      <alignment horizontal="left" vertical="center"/>
    </xf>
    <xf numFmtId="10" fontId="50" fillId="0" borderId="0" xfId="33" applyNumberFormat="1" applyFont="1" applyAlignment="1">
      <alignment horizontal="center"/>
    </xf>
    <xf numFmtId="10" fontId="16" fillId="0" borderId="0" xfId="33" applyNumberFormat="1" applyFont="1" applyAlignment="1">
      <alignment horizontal="right" wrapText="1"/>
    </xf>
    <xf numFmtId="10" fontId="16" fillId="0" borderId="0" xfId="33" applyNumberFormat="1" applyFont="1" applyAlignment="1">
      <alignment horizontal="left" wrapText="1"/>
    </xf>
    <xf numFmtId="10" fontId="16" fillId="0" borderId="0" xfId="33" applyNumberFormat="1" applyFont="1" applyAlignment="1">
      <alignment horizont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DAE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2" fmlaLink="$E$42" horiz="1" max="10" min="1" page="0" val="6"/>
</file>

<file path=xl/ctrlProps/ctrlProp10.xml><?xml version="1.0" encoding="utf-8"?>
<formControlPr xmlns="http://schemas.microsoft.com/office/spreadsheetml/2009/9/main" objectType="Scroll" dx="22" fmlaLink="$E$42" horiz="1" max="10" min="1" page="0" val="8"/>
</file>

<file path=xl/ctrlProps/ctrlProp11.xml><?xml version="1.0" encoding="utf-8"?>
<formControlPr xmlns="http://schemas.microsoft.com/office/spreadsheetml/2009/9/main" objectType="Scroll" dx="22" fmlaLink="$E$43" horiz="1" max="10" min="1" page="0" val="5"/>
</file>

<file path=xl/ctrlProps/ctrlProp12.xml><?xml version="1.0" encoding="utf-8"?>
<formControlPr xmlns="http://schemas.microsoft.com/office/spreadsheetml/2009/9/main" objectType="Scroll" dx="22" fmlaLink="$E$44" horiz="1" max="10" min="1" page="0" val="6"/>
</file>

<file path=xl/ctrlProps/ctrlProp13.xml><?xml version="1.0" encoding="utf-8"?>
<formControlPr xmlns="http://schemas.microsoft.com/office/spreadsheetml/2009/9/main" objectType="Scroll" dx="22" fmlaLink="$E$45" horiz="1" max="5" min="1" page="0" val="5"/>
</file>

<file path=xl/ctrlProps/ctrlProp14.xml><?xml version="1.0" encoding="utf-8"?>
<formControlPr xmlns="http://schemas.microsoft.com/office/spreadsheetml/2009/9/main" objectType="Scroll" dx="22" fmlaLink="$E$46" horiz="1" max="5" min="1" page="0" val="5"/>
</file>

<file path=xl/ctrlProps/ctrlProp15.xml><?xml version="1.0" encoding="utf-8"?>
<formControlPr xmlns="http://schemas.microsoft.com/office/spreadsheetml/2009/9/main" objectType="Scroll" dx="22" fmlaLink="$E$48" horiz="1" max="5" min="1" page="0" val="5"/>
</file>

<file path=xl/ctrlProps/ctrlProp16.xml><?xml version="1.0" encoding="utf-8"?>
<formControlPr xmlns="http://schemas.microsoft.com/office/spreadsheetml/2009/9/main" objectType="Scroll" dx="22" fmlaLink="$E$49" horiz="1" max="3" min="1" page="0" val="2"/>
</file>

<file path=xl/ctrlProps/ctrlProp17.xml><?xml version="1.0" encoding="utf-8"?>
<formControlPr xmlns="http://schemas.microsoft.com/office/spreadsheetml/2009/9/main" objectType="Scroll" dx="22" fmlaLink="$E$50" horiz="1" max="3" min="1" page="0" val="3"/>
</file>

<file path=xl/ctrlProps/ctrlProp18.xml><?xml version="1.0" encoding="utf-8"?>
<formControlPr xmlns="http://schemas.microsoft.com/office/spreadsheetml/2009/9/main" objectType="Scroll" dx="22" fmlaLink="$E$51" horiz="1" max="5" min="1" page="0" val="5"/>
</file>

<file path=xl/ctrlProps/ctrlProp2.xml><?xml version="1.0" encoding="utf-8"?>
<formControlPr xmlns="http://schemas.microsoft.com/office/spreadsheetml/2009/9/main" objectType="Scroll" dx="22" fmlaLink="$E$43" horiz="1" max="10" min="1" page="0" val="4"/>
</file>

<file path=xl/ctrlProps/ctrlProp3.xml><?xml version="1.0" encoding="utf-8"?>
<formControlPr xmlns="http://schemas.microsoft.com/office/spreadsheetml/2009/9/main" objectType="Scroll" dx="22" fmlaLink="$E$44" horiz="1" max="10" min="1" page="0"/>
</file>

<file path=xl/ctrlProps/ctrlProp4.xml><?xml version="1.0" encoding="utf-8"?>
<formControlPr xmlns="http://schemas.microsoft.com/office/spreadsheetml/2009/9/main" objectType="Scroll" dx="22" fmlaLink="$E$45" horiz="1" max="5" min="1" page="0" val="2"/>
</file>

<file path=xl/ctrlProps/ctrlProp5.xml><?xml version="1.0" encoding="utf-8"?>
<formControlPr xmlns="http://schemas.microsoft.com/office/spreadsheetml/2009/9/main" objectType="Scroll" dx="22" fmlaLink="$E$46" horiz="1" max="5" min="1" page="0" val="2"/>
</file>

<file path=xl/ctrlProps/ctrlProp6.xml><?xml version="1.0" encoding="utf-8"?>
<formControlPr xmlns="http://schemas.microsoft.com/office/spreadsheetml/2009/9/main" objectType="Scroll" dx="22" fmlaLink="$E$48" horiz="1" max="5" page="0" val="0"/>
</file>

<file path=xl/ctrlProps/ctrlProp7.xml><?xml version="1.0" encoding="utf-8"?>
<formControlPr xmlns="http://schemas.microsoft.com/office/spreadsheetml/2009/9/main" objectType="Scroll" dx="22" fmlaLink="$E$49" horiz="1" max="3" page="0" val="0"/>
</file>

<file path=xl/ctrlProps/ctrlProp8.xml><?xml version="1.0" encoding="utf-8"?>
<formControlPr xmlns="http://schemas.microsoft.com/office/spreadsheetml/2009/9/main" objectType="Scroll" dx="22" fmlaLink="$E$50" horiz="1" max="3" page="0" val="0"/>
</file>

<file path=xl/ctrlProps/ctrlProp9.xml><?xml version="1.0" encoding="utf-8"?>
<formControlPr xmlns="http://schemas.microsoft.com/office/spreadsheetml/2009/9/main" objectType="Scroll" dx="22" fmlaLink="$E$51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4100" name="Scroll Bar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4101" name="Scroll Bar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4102" name="Scroll Bar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4103" name="Scroll Bar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28575</xdr:rowOff>
        </xdr:from>
        <xdr:to>
          <xdr:col>8</xdr:col>
          <xdr:colOff>1028700</xdr:colOff>
          <xdr:row>49</xdr:row>
          <xdr:rowOff>133350</xdr:rowOff>
        </xdr:to>
        <xdr:sp macro="" textlink="">
          <xdr:nvSpPr>
            <xdr:cNvPr id="4104" name="Scroll Bar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4105" name="Scroll Bar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5953</xdr:colOff>
      <xdr:row>35</xdr:row>
      <xdr:rowOff>152400</xdr:rowOff>
    </xdr:from>
    <xdr:to>
      <xdr:col>8</xdr:col>
      <xdr:colOff>638182</xdr:colOff>
      <xdr:row>56</xdr:row>
      <xdr:rowOff>89297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37149" y="4716117"/>
          <a:ext cx="3216403" cy="3026310"/>
          <a:chOff x="4483093" y="4726781"/>
          <a:chExt cx="3178182" cy="3007521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1"/>
            <a:ext cx="1285378" cy="2908031"/>
            <a:chOff x="4881355" y="5456406"/>
            <a:chExt cx="697897" cy="2697513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H="1">
              <a:off x="5576505" y="5456406"/>
              <a:ext cx="2690" cy="269751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660799</xdr:colOff>
      <xdr:row>41</xdr:row>
      <xdr:rowOff>5951</xdr:rowOff>
    </xdr:from>
    <xdr:to>
      <xdr:col>8</xdr:col>
      <xdr:colOff>375052</xdr:colOff>
      <xdr:row>51</xdr:row>
      <xdr:rowOff>53910</xdr:rowOff>
    </xdr:to>
    <xdr:grpSp>
      <xdr:nvGrpSpPr>
        <xdr:cNvPr id="4114" name="Gruppieren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GrpSpPr/>
      </xdr:nvGrpSpPr>
      <xdr:grpSpPr>
        <a:xfrm>
          <a:off x="6698821" y="5505603"/>
          <a:ext cx="691601" cy="1596807"/>
          <a:chOff x="6681334" y="5384943"/>
          <a:chExt cx="695502" cy="1566509"/>
        </a:xfrm>
      </xdr:grpSpPr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rot="16200000" flipV="1">
            <a:off x="7003809" y="6094442"/>
            <a:ext cx="536062" cy="114036"/>
          </a:xfrm>
          <a:prstGeom prst="bentConnector3">
            <a:avLst>
              <a:gd name="adj1" fmla="val 3122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Gerader Verbinder 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rot="5400000" flipH="1" flipV="1">
            <a:off x="6531988" y="6091831"/>
            <a:ext cx="538657" cy="116664"/>
          </a:xfrm>
          <a:prstGeom prst="bentConnector3">
            <a:avLst>
              <a:gd name="adj1" fmla="val 3131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Verbinder: gewinkel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 rot="16200000" flipV="1">
            <a:off x="6523847" y="5542430"/>
            <a:ext cx="493294" cy="178320"/>
          </a:xfrm>
          <a:prstGeom prst="bentConnector3">
            <a:avLst>
              <a:gd name="adj1" fmla="val 1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5400000" flipH="1" flipV="1">
            <a:off x="7047540" y="5552849"/>
            <a:ext cx="497201" cy="161390"/>
          </a:xfrm>
          <a:prstGeom prst="bentConnector3">
            <a:avLst>
              <a:gd name="adj1" fmla="val 172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Gerader Verbinder 1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rot="16200000" flipV="1">
            <a:off x="7014356" y="6622570"/>
            <a:ext cx="528367" cy="129397"/>
          </a:xfrm>
          <a:prstGeom prst="bentConnector3">
            <a:avLst>
              <a:gd name="adj1" fmla="val 3979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5400000" flipH="1" flipV="1">
            <a:off x="6545291" y="6617180"/>
            <a:ext cx="517587" cy="115020"/>
          </a:xfrm>
          <a:prstGeom prst="bentConnector3">
            <a:avLst>
              <a:gd name="adj1" fmla="val 375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10" name="Gerader Verbinder 13">
            <a:extLst>
              <a:ext uri="{FF2B5EF4-FFF2-40B4-BE49-F238E27FC236}">
                <a16:creationId xmlns:a16="http://schemas.microsoft.com/office/drawing/2014/main" id="{00000000-0008-0000-0000-00000E100000}"/>
              </a:ext>
            </a:extLst>
          </xdr:cNvPr>
          <xdr:cNvCxnSpPr/>
        </xdr:nvCxnSpPr>
        <xdr:spPr>
          <a:xfrm rot="5400000" flipH="1" flipV="1">
            <a:off x="7089835" y="6370968"/>
            <a:ext cx="363029" cy="115019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12" name="Gerader Verbinder 13">
            <a:extLst>
              <a:ext uri="{FF2B5EF4-FFF2-40B4-BE49-F238E27FC236}">
                <a16:creationId xmlns:a16="http://schemas.microsoft.com/office/drawing/2014/main" id="{00000000-0008-0000-0000-000010100000}"/>
              </a:ext>
            </a:extLst>
          </xdr:cNvPr>
          <xdr:cNvCxnSpPr/>
        </xdr:nvCxnSpPr>
        <xdr:spPr>
          <a:xfrm rot="16200000" flipV="1">
            <a:off x="6655746" y="6357411"/>
            <a:ext cx="298329" cy="120565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1038" name="Scroll Ba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40" name="Scroll Ba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41" name="Scroll Ba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28575</xdr:rowOff>
        </xdr:from>
        <xdr:to>
          <xdr:col>8</xdr:col>
          <xdr:colOff>1028700</xdr:colOff>
          <xdr:row>49</xdr:row>
          <xdr:rowOff>133350</xdr:rowOff>
        </xdr:to>
        <xdr:sp macro="" textlink="">
          <xdr:nvSpPr>
            <xdr:cNvPr id="1042" name="Scroll Ba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1043" name="Scroll Bar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38100</xdr:colOff>
      <xdr:row>35</xdr:row>
      <xdr:rowOff>152400</xdr:rowOff>
    </xdr:from>
    <xdr:to>
      <xdr:col>8</xdr:col>
      <xdr:colOff>638182</xdr:colOff>
      <xdr:row>56</xdr:row>
      <xdr:rowOff>73821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4483100" y="4724400"/>
          <a:ext cx="3178182" cy="3007521"/>
          <a:chOff x="4483093" y="4726781"/>
          <a:chExt cx="3178182" cy="3007521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1"/>
            <a:ext cx="1285378" cy="2908031"/>
            <a:chOff x="4881355" y="5456406"/>
            <a:chExt cx="697897" cy="2697513"/>
          </a:xfrm>
        </xdr:grpSpPr>
        <xdr:cxnSp macro="">
          <xdr:nvCxnSpPr>
            <xdr:cNvPr id="10" name="Gerade Verbindung 4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CxnSpPr/>
          </xdr:nvCxnSpPr>
          <xdr:spPr>
            <a:xfrm flipH="1">
              <a:off x="5576505" y="5456406"/>
              <a:ext cx="2690" cy="269751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Gerade Verbindung mit Pfeil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666750</xdr:colOff>
      <xdr:row>41</xdr:row>
      <xdr:rowOff>6350</xdr:rowOff>
    </xdr:from>
    <xdr:to>
      <xdr:col>7</xdr:col>
      <xdr:colOff>841806</xdr:colOff>
      <xdr:row>51</xdr:row>
      <xdr:rowOff>794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6705600" y="5518150"/>
          <a:ext cx="175056" cy="1537494"/>
          <a:chOff x="6703026" y="5511800"/>
          <a:chExt cx="175056" cy="1537494"/>
        </a:xfrm>
      </xdr:grpSpPr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rot="5400000" flipH="1" flipV="1">
            <a:off x="6380474" y="6396907"/>
            <a:ext cx="882263" cy="112950"/>
          </a:xfrm>
          <a:prstGeom prst="bentConnector3">
            <a:avLst>
              <a:gd name="adj1" fmla="val 37632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rot="16200000" flipV="1">
            <a:off x="6541617" y="5673209"/>
            <a:ext cx="497874" cy="175056"/>
          </a:xfrm>
          <a:prstGeom prst="bentConnector3">
            <a:avLst>
              <a:gd name="adj1" fmla="val 834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rot="16200000" flipH="1">
            <a:off x="6742509" y="6917134"/>
            <a:ext cx="152400" cy="111919"/>
          </a:xfrm>
          <a:prstGeom prst="bentConnector3">
            <a:avLst>
              <a:gd name="adj1" fmla="val -312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213887</xdr:colOff>
      <xdr:row>41</xdr:row>
      <xdr:rowOff>8016</xdr:rowOff>
    </xdr:from>
    <xdr:to>
      <xdr:col>8</xdr:col>
      <xdr:colOff>388943</xdr:colOff>
      <xdr:row>50</xdr:row>
      <xdr:rowOff>163513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7236987" y="5519816"/>
          <a:ext cx="175056" cy="1533447"/>
          <a:chOff x="7234413" y="5513466"/>
          <a:chExt cx="175056" cy="1533447"/>
        </a:xfrm>
      </xdr:grpSpPr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rot="16200000" flipV="1">
            <a:off x="6855589" y="6396006"/>
            <a:ext cx="877308" cy="114942"/>
          </a:xfrm>
          <a:prstGeom prst="bentConnector3">
            <a:avLst>
              <a:gd name="adj1" fmla="val 37560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Verbinder: gewinkelt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rot="5400000" flipH="1" flipV="1">
            <a:off x="7073004" y="5674875"/>
            <a:ext cx="497874" cy="175056"/>
          </a:xfrm>
          <a:prstGeom prst="bentConnector3">
            <a:avLst>
              <a:gd name="adj1" fmla="val 834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rot="5400000">
            <a:off x="7219554" y="6914753"/>
            <a:ext cx="152400" cy="111919"/>
          </a:xfrm>
          <a:prstGeom prst="bentConnector3">
            <a:avLst>
              <a:gd name="adj1" fmla="val -312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38105</xdr:colOff>
      <xdr:row>35</xdr:row>
      <xdr:rowOff>156412</xdr:rowOff>
    </xdr:from>
    <xdr:to>
      <xdr:col>9</xdr:col>
      <xdr:colOff>1</xdr:colOff>
      <xdr:row>56</xdr:row>
      <xdr:rowOff>80210</xdr:rowOff>
    </xdr:to>
    <xdr:grpSp>
      <xdr:nvGrpSpPr>
        <xdr:cNvPr id="1145" name="Gruppieren 1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GrpSpPr>
          <a:grpSpLocks/>
        </xdr:cNvGrpSpPr>
      </xdr:nvGrpSpPr>
      <xdr:grpSpPr bwMode="auto">
        <a:xfrm>
          <a:off x="4483105" y="4576012"/>
          <a:ext cx="3587746" cy="2895598"/>
          <a:chOff x="4881355" y="5339750"/>
          <a:chExt cx="1952059" cy="2816850"/>
        </a:xfrm>
      </xdr:grpSpPr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flipH="1">
            <a:off x="6833326" y="5339750"/>
            <a:ext cx="88" cy="281199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 flipH="1" flipV="1">
            <a:off x="4881355" y="8151743"/>
            <a:ext cx="1949928" cy="4857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2664-1BD0-4117-8CC9-5B5032EACF57}">
  <dimension ref="A1:N86"/>
  <sheetViews>
    <sheetView showGridLines="0" tabSelected="1" topLeftCell="A52" zoomScale="115" zoomScaleNormal="115" zoomScaleSheetLayoutView="85" zoomScalePageLayoutView="70" workbookViewId="0">
      <selection activeCell="I82" sqref="I82"/>
    </sheetView>
  </sheetViews>
  <sheetFormatPr baseColWidth="10" defaultColWidth="11.5703125" defaultRowHeight="15" x14ac:dyDescent="0.2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6" customWidth="1" collapsed="1"/>
    <col min="9" max="9" width="15.7109375" style="7" customWidth="1"/>
    <col min="10" max="10" width="2.7109375" style="7" customWidth="1"/>
    <col min="14" max="16384" width="11.5703125" style="1"/>
  </cols>
  <sheetData>
    <row r="1" spans="1:13" ht="5.0999999999999996" customHeight="1" x14ac:dyDescent="0.25"/>
    <row r="2" spans="1:13" s="32" customFormat="1" ht="35.1" customHeight="1" x14ac:dyDescent="0.25">
      <c r="A2" s="84" t="s">
        <v>49</v>
      </c>
      <c r="E2" s="33"/>
      <c r="F2" s="33"/>
      <c r="G2" s="33"/>
      <c r="H2" s="245" t="s">
        <v>74</v>
      </c>
      <c r="I2" s="245"/>
      <c r="J2" s="36"/>
      <c r="K2" s="34"/>
      <c r="L2" s="34"/>
      <c r="M2" s="34"/>
    </row>
    <row r="3" spans="1:13" s="8" customFormat="1" ht="6" customHeight="1" x14ac:dyDescent="0.25">
      <c r="A3" s="59"/>
      <c r="B3" s="59"/>
      <c r="C3" s="59"/>
      <c r="D3" s="59"/>
      <c r="E3" s="59"/>
      <c r="F3" s="59"/>
      <c r="G3" s="59"/>
      <c r="H3" s="59"/>
      <c r="I3" s="60"/>
      <c r="J3" s="2"/>
    </row>
    <row r="4" spans="1:13" s="8" customFormat="1" ht="6" customHeight="1" x14ac:dyDescent="0.25">
      <c r="I4" s="2"/>
      <c r="J4" s="2"/>
    </row>
    <row r="5" spans="1:13" s="8" customFormat="1" ht="12.95" customHeight="1" x14ac:dyDescent="0.25">
      <c r="D5" s="57" t="s">
        <v>30</v>
      </c>
      <c r="E5" s="24" t="s">
        <v>27</v>
      </c>
      <c r="F5" s="24"/>
      <c r="G5" s="24"/>
      <c r="H5" s="10" t="s">
        <v>16</v>
      </c>
      <c r="I5" s="65" t="s">
        <v>28</v>
      </c>
      <c r="J5" s="24"/>
    </row>
    <row r="6" spans="1:13" s="8" customFormat="1" ht="6" customHeight="1" x14ac:dyDescent="0.25">
      <c r="D6" s="235"/>
      <c r="E6" s="56"/>
      <c r="I6" s="2"/>
      <c r="J6" s="2"/>
    </row>
    <row r="7" spans="1:13" s="9" customFormat="1" ht="12.95" customHeight="1" x14ac:dyDescent="0.2">
      <c r="A7" s="243">
        <v>1</v>
      </c>
      <c r="B7" s="243"/>
      <c r="C7" s="62" t="s">
        <v>0</v>
      </c>
      <c r="D7" s="151">
        <f>E7/$E$32</f>
        <v>2E-3</v>
      </c>
      <c r="E7" s="212">
        <v>70000</v>
      </c>
      <c r="F7" s="58"/>
      <c r="G7" s="58"/>
      <c r="H7" s="213">
        <v>1</v>
      </c>
      <c r="I7" s="200">
        <f>E7*H7</f>
        <v>70000</v>
      </c>
      <c r="J7" s="29"/>
    </row>
    <row r="8" spans="1:13" ht="4.1500000000000004" customHeight="1" x14ac:dyDescent="0.25">
      <c r="B8" s="4"/>
      <c r="D8" s="152"/>
      <c r="E8" s="214"/>
      <c r="G8" s="6"/>
      <c r="H8" s="215"/>
      <c r="I8" s="37"/>
      <c r="J8" s="37"/>
    </row>
    <row r="9" spans="1:13" s="9" customFormat="1" ht="12.95" customHeight="1" x14ac:dyDescent="0.2">
      <c r="A9" s="243">
        <v>2</v>
      </c>
      <c r="B9" s="243"/>
      <c r="C9" s="62" t="s">
        <v>1</v>
      </c>
      <c r="D9" s="151">
        <f>E9/$E$32</f>
        <v>0.25600000000000001</v>
      </c>
      <c r="E9" s="216">
        <v>9000000</v>
      </c>
      <c r="F9" s="58"/>
      <c r="G9" s="58"/>
      <c r="H9" s="217">
        <v>1</v>
      </c>
      <c r="I9" s="201">
        <f>E9*H9</f>
        <v>9000000</v>
      </c>
      <c r="J9" s="29"/>
    </row>
    <row r="10" spans="1:13" ht="4.1500000000000004" customHeight="1" x14ac:dyDescent="0.25">
      <c r="D10" s="152"/>
      <c r="E10" s="214"/>
      <c r="H10" s="215"/>
      <c r="I10" s="29"/>
      <c r="J10" s="29"/>
    </row>
    <row r="11" spans="1:13" s="9" customFormat="1" ht="12.95" customHeight="1" x14ac:dyDescent="0.2">
      <c r="A11" s="243">
        <v>3</v>
      </c>
      <c r="B11" s="243"/>
      <c r="C11" s="62" t="s">
        <v>7</v>
      </c>
      <c r="D11" s="151">
        <f>E11/$E$32</f>
        <v>0.21299999999999999</v>
      </c>
      <c r="E11" s="216">
        <v>7500000</v>
      </c>
      <c r="F11" s="58"/>
      <c r="G11" s="58"/>
      <c r="H11" s="213">
        <v>1</v>
      </c>
      <c r="I11" s="200">
        <f>E11*H11</f>
        <v>7500000</v>
      </c>
      <c r="J11" s="29"/>
    </row>
    <row r="12" spans="1:13" ht="4.1500000000000004" customHeight="1" x14ac:dyDescent="0.25">
      <c r="D12" s="152"/>
      <c r="E12" s="214"/>
      <c r="H12" s="218"/>
      <c r="I12" s="29"/>
      <c r="J12" s="238"/>
    </row>
    <row r="13" spans="1:13" s="8" customFormat="1" ht="12.75" customHeight="1" x14ac:dyDescent="0.2">
      <c r="A13" s="243">
        <v>4</v>
      </c>
      <c r="B13" s="243"/>
      <c r="C13" s="62" t="s">
        <v>2</v>
      </c>
      <c r="D13" s="151">
        <f>E13/$E$32</f>
        <v>0.185</v>
      </c>
      <c r="E13" s="216">
        <v>6500000</v>
      </c>
      <c r="F13" s="58"/>
      <c r="G13" s="58"/>
      <c r="H13" s="213">
        <v>1</v>
      </c>
      <c r="I13" s="200">
        <f>E13*H13</f>
        <v>6500000</v>
      </c>
      <c r="J13" s="29"/>
    </row>
    <row r="14" spans="1:13" ht="4.1500000000000004" customHeight="1" x14ac:dyDescent="0.25">
      <c r="B14" s="4"/>
      <c r="D14" s="152"/>
      <c r="E14" s="214"/>
      <c r="H14" s="215"/>
      <c r="I14" s="27"/>
      <c r="J14" s="27"/>
    </row>
    <row r="15" spans="1:13" s="9" customFormat="1" ht="12.95" customHeight="1" x14ac:dyDescent="0.2">
      <c r="A15" s="243">
        <v>5</v>
      </c>
      <c r="B15" s="243"/>
      <c r="C15" s="62" t="s">
        <v>8</v>
      </c>
      <c r="D15" s="151">
        <f>E15/$E$32</f>
        <v>4.7E-2</v>
      </c>
      <c r="E15" s="219">
        <f>SUBTOTAL(9,E16:E18)</f>
        <v>1650000</v>
      </c>
      <c r="F15" s="58"/>
      <c r="G15" s="58"/>
      <c r="H15" s="215"/>
      <c r="I15" s="220"/>
      <c r="J15" s="29"/>
    </row>
    <row r="16" spans="1:13" ht="12.95" customHeight="1" x14ac:dyDescent="0.2">
      <c r="A16" s="188">
        <v>5</v>
      </c>
      <c r="B16" s="168" t="s">
        <v>17</v>
      </c>
      <c r="C16" s="169" t="s">
        <v>53</v>
      </c>
      <c r="D16" s="101"/>
      <c r="E16" s="221">
        <v>600000</v>
      </c>
      <c r="F16" s="58"/>
      <c r="G16" s="58"/>
      <c r="H16" s="222">
        <v>1</v>
      </c>
      <c r="I16" s="202">
        <f>H16*E16</f>
        <v>600000</v>
      </c>
      <c r="J16" s="1"/>
      <c r="K16" s="1"/>
      <c r="L16" s="1"/>
      <c r="M16" s="1"/>
    </row>
    <row r="17" spans="1:13" ht="12.95" customHeight="1" x14ac:dyDescent="0.2">
      <c r="A17" s="188">
        <v>5</v>
      </c>
      <c r="B17" s="170" t="s">
        <v>18</v>
      </c>
      <c r="C17" s="171" t="s">
        <v>54</v>
      </c>
      <c r="D17" s="102"/>
      <c r="E17" s="221">
        <v>1000000</v>
      </c>
      <c r="F17" s="58"/>
      <c r="G17" s="58"/>
      <c r="H17" s="217">
        <v>0.6</v>
      </c>
      <c r="I17" s="202">
        <f>H17*E17</f>
        <v>600000</v>
      </c>
      <c r="J17" s="1"/>
      <c r="K17" s="1"/>
      <c r="L17" s="1"/>
      <c r="M17" s="1"/>
    </row>
    <row r="18" spans="1:13" ht="12.95" customHeight="1" x14ac:dyDescent="0.2">
      <c r="A18" s="188">
        <v>5</v>
      </c>
      <c r="B18" s="170" t="s">
        <v>19</v>
      </c>
      <c r="C18" s="172" t="s">
        <v>29</v>
      </c>
      <c r="D18" s="103"/>
      <c r="E18" s="221">
        <v>50000</v>
      </c>
      <c r="F18" s="58"/>
      <c r="G18" s="58"/>
      <c r="H18" s="223">
        <v>1</v>
      </c>
      <c r="I18" s="202">
        <f>E18*H18</f>
        <v>50000</v>
      </c>
      <c r="J18" s="1"/>
      <c r="K18" s="1"/>
      <c r="L18" s="1"/>
      <c r="M18" s="1"/>
    </row>
    <row r="19" spans="1:13" ht="4.1500000000000004" customHeight="1" x14ac:dyDescent="0.25">
      <c r="D19" s="152"/>
      <c r="E19" s="214"/>
      <c r="H19" s="224"/>
      <c r="I19" s="29"/>
      <c r="J19" s="29"/>
    </row>
    <row r="20" spans="1:13" s="8" customFormat="1" ht="12.95" customHeight="1" x14ac:dyDescent="0.2">
      <c r="A20" s="243">
        <v>6</v>
      </c>
      <c r="B20" s="243"/>
      <c r="C20" s="62" t="s">
        <v>3</v>
      </c>
      <c r="D20" s="151">
        <f>E20/$E$32</f>
        <v>1.4E-2</v>
      </c>
      <c r="E20" s="216">
        <v>500000</v>
      </c>
      <c r="F20" s="58"/>
      <c r="G20" s="58"/>
      <c r="H20" s="217">
        <v>1</v>
      </c>
      <c r="I20" s="201">
        <f>E20*H20</f>
        <v>500000</v>
      </c>
      <c r="J20" s="29"/>
    </row>
    <row r="21" spans="1:13" ht="4.1500000000000004" customHeight="1" x14ac:dyDescent="0.25">
      <c r="B21" s="11"/>
      <c r="D21" s="153"/>
      <c r="E21" s="214"/>
      <c r="H21" s="215"/>
      <c r="I21" s="29"/>
      <c r="J21" s="29"/>
    </row>
    <row r="22" spans="1:13" s="9" customFormat="1" ht="12.95" customHeight="1" x14ac:dyDescent="0.2">
      <c r="A22" s="243">
        <v>7</v>
      </c>
      <c r="B22" s="243"/>
      <c r="C22" s="62" t="s">
        <v>11</v>
      </c>
      <c r="D22" s="151">
        <f>E22/$E$32</f>
        <v>0.22</v>
      </c>
      <c r="E22" s="219">
        <f>SUBTOTAL(9,E23:E26)</f>
        <v>7720000</v>
      </c>
      <c r="F22" s="58"/>
      <c r="G22" s="58"/>
      <c r="H22" s="215"/>
      <c r="I22" s="220"/>
      <c r="J22" s="29"/>
    </row>
    <row r="23" spans="1:13" ht="12.95" customHeight="1" x14ac:dyDescent="0.2">
      <c r="A23" s="188">
        <v>7</v>
      </c>
      <c r="B23" s="168" t="s">
        <v>17</v>
      </c>
      <c r="C23" s="169" t="s">
        <v>45</v>
      </c>
      <c r="D23" s="101"/>
      <c r="E23" s="216">
        <v>500000</v>
      </c>
      <c r="F23" s="101"/>
      <c r="G23" s="101"/>
      <c r="H23" s="217">
        <v>0</v>
      </c>
      <c r="I23" s="199">
        <f>E23*H23</f>
        <v>0</v>
      </c>
      <c r="J23" s="29"/>
      <c r="K23" s="1"/>
      <c r="L23" s="16"/>
      <c r="M23" s="1"/>
    </row>
    <row r="24" spans="1:13" ht="12.95" customHeight="1" x14ac:dyDescent="0.2">
      <c r="A24" s="188">
        <v>7</v>
      </c>
      <c r="B24" s="170" t="s">
        <v>18</v>
      </c>
      <c r="C24" s="172" t="s">
        <v>46</v>
      </c>
      <c r="D24" s="102"/>
      <c r="E24" s="216">
        <v>900000</v>
      </c>
      <c r="F24" s="102"/>
      <c r="G24" s="102"/>
      <c r="H24" s="217">
        <v>1</v>
      </c>
      <c r="I24" s="199">
        <f>E24*H24</f>
        <v>900000</v>
      </c>
      <c r="J24" s="29"/>
      <c r="K24" s="1"/>
      <c r="L24" s="1"/>
      <c r="M24" s="1"/>
    </row>
    <row r="25" spans="1:13" ht="12.95" customHeight="1" x14ac:dyDescent="0.2">
      <c r="A25" s="188">
        <v>7</v>
      </c>
      <c r="B25" s="170" t="s">
        <v>19</v>
      </c>
      <c r="C25" s="172" t="s">
        <v>47</v>
      </c>
      <c r="D25" s="103"/>
      <c r="E25" s="216">
        <v>320000</v>
      </c>
      <c r="F25" s="103"/>
      <c r="G25" s="103"/>
      <c r="H25" s="217">
        <v>0</v>
      </c>
      <c r="I25" s="199">
        <f>E25*H25</f>
        <v>0</v>
      </c>
      <c r="J25" s="29"/>
      <c r="K25" s="1"/>
      <c r="L25" s="1"/>
      <c r="M25" s="1"/>
    </row>
    <row r="26" spans="1:13" ht="12.95" customHeight="1" x14ac:dyDescent="0.2">
      <c r="A26" s="188">
        <v>7</v>
      </c>
      <c r="B26" s="170" t="s">
        <v>20</v>
      </c>
      <c r="C26" s="172" t="s">
        <v>48</v>
      </c>
      <c r="D26" s="103"/>
      <c r="E26" s="216">
        <v>6000000</v>
      </c>
      <c r="F26" s="103"/>
      <c r="G26" s="103"/>
      <c r="H26" s="217">
        <v>1</v>
      </c>
      <c r="I26" s="199">
        <f>E26*H26</f>
        <v>6000000</v>
      </c>
      <c r="J26" s="29"/>
      <c r="K26" s="1"/>
      <c r="L26" s="1"/>
      <c r="M26" s="1"/>
    </row>
    <row r="27" spans="1:13" ht="4.1500000000000004" customHeight="1" x14ac:dyDescent="0.25">
      <c r="D27" s="153"/>
      <c r="E27" s="214"/>
      <c r="H27" s="215"/>
      <c r="I27" s="29"/>
      <c r="J27" s="29"/>
    </row>
    <row r="28" spans="1:13" s="9" customFormat="1" ht="12.95" customHeight="1" x14ac:dyDescent="0.2">
      <c r="A28" s="243">
        <v>8</v>
      </c>
      <c r="B28" s="243"/>
      <c r="C28" s="62" t="s">
        <v>59</v>
      </c>
      <c r="D28" s="151">
        <f>E28/$E$32</f>
        <v>6.0000000000000001E-3</v>
      </c>
      <c r="E28" s="216">
        <v>200000</v>
      </c>
      <c r="F28" s="58"/>
      <c r="G28" s="58"/>
      <c r="H28" s="217">
        <v>0</v>
      </c>
      <c r="I28" s="201">
        <f>E28*H28</f>
        <v>0</v>
      </c>
      <c r="J28" s="29"/>
    </row>
    <row r="29" spans="1:13" ht="4.1500000000000004" customHeight="1" x14ac:dyDescent="0.25">
      <c r="D29" s="153"/>
      <c r="E29" s="214"/>
      <c r="H29" s="218"/>
      <c r="I29" s="29"/>
      <c r="J29" s="238"/>
    </row>
    <row r="30" spans="1:13" s="9" customFormat="1" ht="12.95" customHeight="1" x14ac:dyDescent="0.2">
      <c r="A30" s="243">
        <v>9</v>
      </c>
      <c r="B30" s="243"/>
      <c r="C30" s="62" t="s">
        <v>9</v>
      </c>
      <c r="D30" s="151">
        <f>E30/$E$32</f>
        <v>5.7000000000000002E-2</v>
      </c>
      <c r="E30" s="216">
        <v>2000000</v>
      </c>
      <c r="F30" s="58"/>
      <c r="G30" s="58"/>
      <c r="H30" s="222">
        <v>0.5</v>
      </c>
      <c r="I30" s="201">
        <f>E30*H30</f>
        <v>1000000</v>
      </c>
      <c r="J30" s="29"/>
    </row>
    <row r="31" spans="1:13" ht="9.9499999999999993" customHeight="1" x14ac:dyDescent="0.2">
      <c r="D31" s="159"/>
      <c r="H31" s="225"/>
      <c r="J31" s="1"/>
      <c r="K31" s="1"/>
      <c r="L31" s="1"/>
      <c r="M31" s="1"/>
    </row>
    <row r="32" spans="1:13" s="85" customFormat="1" ht="12.95" customHeight="1" x14ac:dyDescent="0.25">
      <c r="A32" s="154" t="s">
        <v>12</v>
      </c>
      <c r="B32" s="154"/>
      <c r="C32" s="87"/>
      <c r="D32" s="236">
        <f>SUM(D7:D30)</f>
        <v>1</v>
      </c>
      <c r="E32" s="226">
        <f>SUBTOTAL(9,E7:E30)</f>
        <v>35140000</v>
      </c>
      <c r="F32" s="58"/>
      <c r="G32" s="58"/>
      <c r="H32" s="58"/>
      <c r="I32" s="226">
        <f>SUBTOTAL(9,I7:I30)</f>
        <v>32720000</v>
      </c>
      <c r="J32" s="3"/>
      <c r="K32" s="92"/>
      <c r="L32" s="92"/>
      <c r="M32" s="92"/>
    </row>
    <row r="33" spans="1:14" ht="4.1500000000000004" customHeight="1" x14ac:dyDescent="0.25">
      <c r="B33" s="25"/>
      <c r="H33" s="227"/>
      <c r="J33" s="1"/>
      <c r="K33" s="1"/>
      <c r="L33" s="1"/>
      <c r="M33" s="1"/>
    </row>
    <row r="34" spans="1:14" s="8" customFormat="1" ht="12.95" customHeight="1" x14ac:dyDescent="0.2">
      <c r="A34" s="189"/>
      <c r="B34" s="61" t="s">
        <v>69</v>
      </c>
      <c r="C34" s="62"/>
      <c r="D34" s="228"/>
      <c r="E34" s="216">
        <v>110000</v>
      </c>
      <c r="F34" s="58"/>
      <c r="G34" s="58"/>
      <c r="H34" s="213">
        <v>1</v>
      </c>
      <c r="I34" s="201">
        <f>E34*H34</f>
        <v>110000</v>
      </c>
    </row>
    <row r="35" spans="1:14" ht="9.9499999999999993" customHeight="1" x14ac:dyDescent="0.25">
      <c r="B35" s="25"/>
      <c r="D35" s="26"/>
    </row>
    <row r="36" spans="1:14" s="86" customFormat="1" ht="12.95" customHeight="1" x14ac:dyDescent="0.25">
      <c r="A36" s="130" t="s">
        <v>21</v>
      </c>
      <c r="B36" s="131"/>
      <c r="C36" s="131"/>
      <c r="D36" s="131"/>
      <c r="E36" s="131"/>
      <c r="F36" s="131"/>
      <c r="G36" s="131"/>
      <c r="H36" s="132"/>
      <c r="I36" s="203">
        <f>SUM(I32+I34)</f>
        <v>32830000</v>
      </c>
      <c r="J36" s="89"/>
    </row>
    <row r="37" spans="1:14" ht="15" customHeight="1" x14ac:dyDescent="0.25">
      <c r="A37" s="105"/>
      <c r="B37" s="105"/>
      <c r="C37" s="105"/>
      <c r="D37" s="105"/>
      <c r="E37" s="105"/>
      <c r="F37" s="105"/>
      <c r="G37" s="105"/>
      <c r="I37" s="122"/>
    </row>
    <row r="38" spans="1:14" ht="12.75" customHeight="1" x14ac:dyDescent="0.25">
      <c r="A38" s="106" t="s">
        <v>58</v>
      </c>
      <c r="B38" s="106"/>
      <c r="C38" s="107"/>
      <c r="D38" s="107"/>
      <c r="E38" s="107"/>
      <c r="F38" s="107"/>
      <c r="G38" s="107"/>
      <c r="H38" s="106"/>
      <c r="I38" s="160"/>
      <c r="J38" s="108"/>
    </row>
    <row r="39" spans="1:14" ht="6.75" customHeight="1" x14ac:dyDescent="0.25">
      <c r="A39" s="105"/>
      <c r="B39" s="105"/>
      <c r="C39" s="105"/>
      <c r="D39" s="105"/>
      <c r="E39" s="105"/>
      <c r="F39" s="105"/>
      <c r="G39" s="105"/>
      <c r="I39" s="122"/>
    </row>
    <row r="40" spans="1:14" ht="12.75" customHeight="1" x14ac:dyDescent="0.25">
      <c r="A40" s="108" t="s">
        <v>31</v>
      </c>
      <c r="B40" s="105"/>
      <c r="C40" s="105"/>
      <c r="D40" s="105"/>
      <c r="E40" s="105"/>
      <c r="F40" s="105"/>
      <c r="G40" s="105"/>
      <c r="I40" s="122"/>
    </row>
    <row r="41" spans="1:14" ht="12.75" customHeight="1" x14ac:dyDescent="0.25">
      <c r="A41" s="12"/>
      <c r="B41" s="12"/>
      <c r="E41" s="109" t="s">
        <v>5</v>
      </c>
      <c r="F41" s="110" t="s">
        <v>4</v>
      </c>
      <c r="G41" s="110"/>
      <c r="H41" s="244" t="s">
        <v>73</v>
      </c>
      <c r="I41" s="244"/>
      <c r="J41" s="35"/>
    </row>
    <row r="42" spans="1:14" ht="12.75" customHeight="1" x14ac:dyDescent="0.25">
      <c r="B42" s="13" t="s">
        <v>23</v>
      </c>
      <c r="C42" s="230"/>
      <c r="D42" s="30"/>
      <c r="E42" s="96">
        <v>6</v>
      </c>
      <c r="F42" s="111" t="s">
        <v>33</v>
      </c>
      <c r="G42" s="110"/>
      <c r="H42" s="204"/>
      <c r="I42" s="205"/>
      <c r="J42" s="35"/>
      <c r="N42" s="242"/>
    </row>
    <row r="43" spans="1:14" ht="12.75" customHeight="1" x14ac:dyDescent="0.25">
      <c r="B43" s="14" t="s">
        <v>24</v>
      </c>
      <c r="C43" s="231"/>
      <c r="D43" s="31"/>
      <c r="E43" s="97">
        <v>4</v>
      </c>
      <c r="F43" s="112" t="s">
        <v>33</v>
      </c>
      <c r="G43" s="110"/>
      <c r="H43" s="206"/>
      <c r="I43" s="207"/>
      <c r="J43" s="35"/>
    </row>
    <row r="44" spans="1:14" ht="12.75" customHeight="1" x14ac:dyDescent="0.25">
      <c r="B44" s="14" t="s">
        <v>25</v>
      </c>
      <c r="C44" s="231"/>
      <c r="D44" s="31"/>
      <c r="E44" s="97">
        <v>1</v>
      </c>
      <c r="F44" s="112" t="s">
        <v>33</v>
      </c>
      <c r="G44" s="110"/>
      <c r="H44" s="206"/>
      <c r="I44" s="207"/>
      <c r="J44" s="35"/>
    </row>
    <row r="45" spans="1:14" ht="12.75" customHeight="1" x14ac:dyDescent="0.25">
      <c r="B45" s="14" t="s">
        <v>26</v>
      </c>
      <c r="C45" s="231"/>
      <c r="D45" s="31"/>
      <c r="E45" s="97">
        <v>2</v>
      </c>
      <c r="F45" s="112" t="s">
        <v>6</v>
      </c>
      <c r="G45" s="110"/>
      <c r="H45" s="206"/>
      <c r="I45" s="207"/>
      <c r="J45" s="35"/>
    </row>
    <row r="46" spans="1:14" ht="12.75" customHeight="1" x14ac:dyDescent="0.25">
      <c r="B46" s="14" t="s">
        <v>32</v>
      </c>
      <c r="C46" s="231"/>
      <c r="D46" s="31"/>
      <c r="E46" s="97">
        <v>2</v>
      </c>
      <c r="F46" s="112" t="s">
        <v>6</v>
      </c>
      <c r="G46" s="110"/>
      <c r="H46" s="204"/>
      <c r="I46" s="205"/>
      <c r="J46" s="35"/>
    </row>
    <row r="47" spans="1:14" ht="4.5" customHeight="1" x14ac:dyDescent="0.2">
      <c r="A47" s="12"/>
      <c r="B47" s="12"/>
      <c r="C47" s="12"/>
      <c r="E47" s="113"/>
      <c r="F47" s="113"/>
      <c r="G47" s="6"/>
      <c r="H47" s="206"/>
      <c r="I47" s="206"/>
      <c r="J47" s="1"/>
      <c r="K47" s="1"/>
      <c r="L47" s="1"/>
      <c r="M47" s="1"/>
    </row>
    <row r="48" spans="1:14" ht="12.75" customHeight="1" x14ac:dyDescent="0.25">
      <c r="B48" s="237"/>
      <c r="C48" s="175" t="s">
        <v>61</v>
      </c>
      <c r="D48" s="31"/>
      <c r="E48" s="97">
        <v>0</v>
      </c>
      <c r="F48" s="112" t="s">
        <v>71</v>
      </c>
      <c r="G48" s="6"/>
      <c r="H48" s="209"/>
      <c r="I48" s="210"/>
      <c r="J48" s="1"/>
      <c r="K48" s="1"/>
      <c r="L48" s="1"/>
      <c r="M48" s="1"/>
    </row>
    <row r="49" spans="1:13" ht="12.75" customHeight="1" x14ac:dyDescent="0.25">
      <c r="B49" s="237"/>
      <c r="C49" s="175" t="s">
        <v>62</v>
      </c>
      <c r="D49" s="31"/>
      <c r="E49" s="97">
        <v>0</v>
      </c>
      <c r="F49" s="112" t="s">
        <v>72</v>
      </c>
      <c r="G49" s="6"/>
      <c r="H49" s="206"/>
      <c r="I49" s="211"/>
      <c r="J49" s="1"/>
      <c r="K49" s="1"/>
      <c r="L49" s="1"/>
      <c r="M49" s="1"/>
    </row>
    <row r="50" spans="1:13" ht="12.75" customHeight="1" x14ac:dyDescent="0.25">
      <c r="B50" s="237"/>
      <c r="C50" s="175" t="s">
        <v>64</v>
      </c>
      <c r="D50" s="31"/>
      <c r="E50" s="97">
        <v>0</v>
      </c>
      <c r="F50" s="112" t="s">
        <v>72</v>
      </c>
      <c r="G50" s="6"/>
      <c r="H50" s="206"/>
      <c r="I50" s="211"/>
      <c r="J50" s="1"/>
      <c r="K50" s="1"/>
      <c r="L50" s="1"/>
      <c r="M50" s="1"/>
    </row>
    <row r="51" spans="1:13" ht="12.75" customHeight="1" x14ac:dyDescent="0.25">
      <c r="B51" s="237"/>
      <c r="C51" s="175" t="s">
        <v>65</v>
      </c>
      <c r="D51" s="31"/>
      <c r="E51" s="97">
        <v>0</v>
      </c>
      <c r="F51" s="112" t="s">
        <v>71</v>
      </c>
      <c r="G51" s="6"/>
      <c r="H51" s="204"/>
      <c r="I51" s="208"/>
      <c r="J51" s="1"/>
      <c r="K51" s="1"/>
      <c r="L51" s="1"/>
      <c r="M51" s="1"/>
    </row>
    <row r="52" spans="1:13" ht="4.5" customHeight="1" x14ac:dyDescent="0.25">
      <c r="A52" s="12"/>
      <c r="B52" s="12"/>
      <c r="C52" s="115"/>
      <c r="D52" s="115"/>
      <c r="E52" s="115"/>
      <c r="F52" s="115"/>
      <c r="G52" s="115"/>
      <c r="I52" s="161"/>
      <c r="J52" s="1"/>
    </row>
    <row r="53" spans="1:13" ht="12.75" customHeight="1" x14ac:dyDescent="0.25">
      <c r="B53" s="12" t="s">
        <v>22</v>
      </c>
      <c r="C53" s="114"/>
      <c r="D53" s="115"/>
      <c r="E53" s="116">
        <f>SUM(E42:E51)</f>
        <v>15</v>
      </c>
      <c r="F53" s="115"/>
      <c r="G53" s="115"/>
      <c r="I53" s="161"/>
      <c r="J53" s="1"/>
    </row>
    <row r="54" spans="1:13" ht="12.95" customHeight="1" x14ac:dyDescent="0.25">
      <c r="B54" s="12"/>
      <c r="C54" s="115"/>
      <c r="D54" s="115"/>
      <c r="E54" s="115"/>
      <c r="F54" s="115"/>
      <c r="G54" s="115"/>
      <c r="I54" s="161"/>
      <c r="J54" s="1"/>
    </row>
    <row r="55" spans="1:13" ht="12.95" customHeight="1" x14ac:dyDescent="0.25">
      <c r="A55" s="108" t="s">
        <v>15</v>
      </c>
      <c r="B55" s="108"/>
      <c r="C55" s="105"/>
      <c r="D55" s="105"/>
      <c r="E55" s="105"/>
      <c r="F55" s="105"/>
      <c r="G55" s="105"/>
      <c r="H55" s="159"/>
      <c r="I55" s="1"/>
    </row>
    <row r="56" spans="1:13" ht="4.1500000000000004" customHeight="1" x14ac:dyDescent="0.25">
      <c r="A56" s="108"/>
      <c r="B56" s="108"/>
      <c r="C56" s="108"/>
      <c r="I56" s="1"/>
    </row>
    <row r="57" spans="1:13" ht="12.75" customHeight="1" x14ac:dyDescent="0.25">
      <c r="A57" s="117" t="s">
        <v>10</v>
      </c>
      <c r="B57" s="117"/>
      <c r="E57" s="133">
        <f>I36</f>
        <v>32830000</v>
      </c>
      <c r="I57" s="1"/>
    </row>
    <row r="58" spans="1:13" ht="4.1500000000000004" customHeight="1" x14ac:dyDescent="0.25">
      <c r="A58" s="12"/>
      <c r="B58" s="12"/>
      <c r="C58" s="12"/>
      <c r="D58" s="12"/>
      <c r="E58" s="114"/>
      <c r="I58"/>
    </row>
    <row r="59" spans="1:13" ht="12.75" customHeight="1" x14ac:dyDescent="0.25">
      <c r="A59" s="12" t="s">
        <v>43</v>
      </c>
      <c r="B59" s="12"/>
      <c r="E59" s="78">
        <f>0.01*E53+1</f>
        <v>1.1499999999999999</v>
      </c>
      <c r="F59" s="98"/>
      <c r="G59" s="98"/>
      <c r="I59"/>
    </row>
    <row r="60" spans="1:13" ht="4.1500000000000004" customHeight="1" x14ac:dyDescent="0.25">
      <c r="A60" s="12"/>
      <c r="B60" s="12"/>
      <c r="E60" s="22"/>
      <c r="F60" s="98"/>
      <c r="G60" s="98"/>
      <c r="I60"/>
    </row>
    <row r="61" spans="1:13" ht="12.75" customHeight="1" x14ac:dyDescent="0.25">
      <c r="A61" s="12" t="s">
        <v>44</v>
      </c>
      <c r="B61" s="12"/>
      <c r="E61" s="157">
        <f>IF(E57&lt;=100000000,ROUND((-0.37*LN(E57)+7.37)*E59/100,6),ROUND((-0.37*LN(100000000)+7.37)*E59/100,6))</f>
        <v>1.1114000000000001E-2</v>
      </c>
      <c r="F61" s="99"/>
      <c r="G61" s="99"/>
      <c r="I61"/>
    </row>
    <row r="62" spans="1:13" ht="12.75" customHeight="1" x14ac:dyDescent="0.25">
      <c r="A62" s="12" t="s">
        <v>55</v>
      </c>
      <c r="B62" s="12"/>
      <c r="E62" s="198">
        <v>0</v>
      </c>
      <c r="F62" s="99"/>
      <c r="G62" s="99"/>
      <c r="I62"/>
    </row>
    <row r="63" spans="1:13" ht="4.1500000000000004" customHeight="1" x14ac:dyDescent="0.25">
      <c r="A63" s="12"/>
      <c r="B63" s="12"/>
      <c r="E63" s="118"/>
      <c r="F63" s="118"/>
      <c r="G63" s="118"/>
      <c r="I63"/>
    </row>
    <row r="64" spans="1:13" ht="15" customHeight="1" x14ac:dyDescent="0.3">
      <c r="A64" s="15" t="s">
        <v>56</v>
      </c>
      <c r="B64" s="13"/>
      <c r="C64" s="119"/>
      <c r="D64" s="119"/>
      <c r="E64" s="120"/>
      <c r="F64" s="162">
        <f>ROUND(E61*E57*(1+E62),2)</f>
        <v>364873</v>
      </c>
      <c r="G64" s="6"/>
      <c r="I64" s="1"/>
    </row>
    <row r="65" spans="1:13" ht="4.1500000000000004" customHeight="1" x14ac:dyDescent="0.25">
      <c r="A65" s="17"/>
      <c r="B65" s="12"/>
      <c r="C65" s="105"/>
      <c r="D65" s="105"/>
      <c r="E65" s="121"/>
      <c r="F65" s="121"/>
      <c r="G65" s="121"/>
      <c r="I65" s="23"/>
    </row>
    <row r="66" spans="1:13" ht="12.95" customHeight="1" x14ac:dyDescent="0.25">
      <c r="A66" s="17"/>
      <c r="B66" s="12"/>
      <c r="C66" s="105"/>
      <c r="D66" s="233" t="s">
        <v>57</v>
      </c>
      <c r="E66" s="109" t="s">
        <v>5</v>
      </c>
      <c r="F66" s="121"/>
      <c r="G66" s="177"/>
      <c r="H66" s="109"/>
      <c r="I66" s="176"/>
    </row>
    <row r="67" spans="1:13" ht="12.75" customHeight="1" x14ac:dyDescent="0.25">
      <c r="A67" s="12" t="s">
        <v>34</v>
      </c>
      <c r="B67" s="105"/>
      <c r="D67" s="166">
        <v>0.19</v>
      </c>
      <c r="E67" s="127">
        <v>0.19</v>
      </c>
      <c r="F67" s="122">
        <f>$F$64*E67</f>
        <v>69326</v>
      </c>
      <c r="G67" s="178"/>
      <c r="H67" s="239"/>
      <c r="I67" s="122"/>
    </row>
    <row r="68" spans="1:13" ht="12.75" customHeight="1" x14ac:dyDescent="0.25">
      <c r="A68" s="12" t="s">
        <v>35</v>
      </c>
      <c r="B68" s="105"/>
      <c r="D68" s="166">
        <v>0.21</v>
      </c>
      <c r="E68" s="128">
        <v>0.21</v>
      </c>
      <c r="F68" s="122">
        <f>$F$64*E68</f>
        <v>76623</v>
      </c>
      <c r="G68" s="180"/>
      <c r="H68" s="240"/>
      <c r="I68" s="122"/>
    </row>
    <row r="69" spans="1:13" ht="12.75" customHeight="1" x14ac:dyDescent="0.25">
      <c r="A69" s="12" t="s">
        <v>36</v>
      </c>
      <c r="B69" s="105"/>
      <c r="D69" s="166">
        <v>0.22</v>
      </c>
      <c r="E69" s="128">
        <v>0.22</v>
      </c>
      <c r="F69" s="122">
        <f>$F$64*E69</f>
        <v>80272</v>
      </c>
      <c r="G69" s="180"/>
      <c r="H69" s="240"/>
      <c r="I69" s="122"/>
    </row>
    <row r="70" spans="1:13" ht="12.75" customHeight="1" x14ac:dyDescent="0.25">
      <c r="A70" s="12" t="s">
        <v>37</v>
      </c>
      <c r="B70" s="105"/>
      <c r="D70" s="166">
        <v>0.3</v>
      </c>
      <c r="E70" s="128">
        <v>0.3</v>
      </c>
      <c r="F70" s="122">
        <f>$F$64*E70</f>
        <v>109462</v>
      </c>
      <c r="G70" s="180"/>
      <c r="H70" s="240"/>
      <c r="I70" s="122"/>
    </row>
    <row r="71" spans="1:13" ht="12.75" customHeight="1" x14ac:dyDescent="0.25">
      <c r="A71" s="12" t="s">
        <v>38</v>
      </c>
      <c r="B71" s="105"/>
      <c r="D71" s="166">
        <v>0.08</v>
      </c>
      <c r="E71" s="129">
        <v>0.08</v>
      </c>
      <c r="F71" s="183">
        <f>$F$64*E71</f>
        <v>29190</v>
      </c>
      <c r="G71" s="182"/>
      <c r="H71" s="241"/>
      <c r="I71" s="183"/>
    </row>
    <row r="72" spans="1:13" ht="12.75" customHeight="1" x14ac:dyDescent="0.25">
      <c r="A72" s="123" t="s">
        <v>39</v>
      </c>
      <c r="B72" s="124"/>
      <c r="C72" s="100"/>
      <c r="D72" s="125"/>
      <c r="E72" s="146">
        <f>SUM(E67:E71)</f>
        <v>1</v>
      </c>
      <c r="F72" s="126">
        <f>SUM(F67:F71)</f>
        <v>364873</v>
      </c>
      <c r="G72" s="122"/>
      <c r="H72" s="146"/>
      <c r="I72" s="193">
        <f>F72</f>
        <v>364873</v>
      </c>
    </row>
    <row r="73" spans="1:13" ht="12.75" customHeight="1" x14ac:dyDescent="0.2">
      <c r="A73" s="187"/>
      <c r="B73" s="12"/>
      <c r="D73" s="185"/>
      <c r="E73" s="185"/>
      <c r="F73" s="186"/>
      <c r="G73" s="6"/>
      <c r="I73" s="176"/>
      <c r="J73" s="1"/>
      <c r="K73" s="1"/>
      <c r="L73" s="1"/>
      <c r="M73" s="1"/>
    </row>
    <row r="74" spans="1:13" ht="12.75" customHeight="1" x14ac:dyDescent="0.25">
      <c r="A74" s="27" t="s">
        <v>51</v>
      </c>
      <c r="E74" s="229">
        <v>0</v>
      </c>
      <c r="F74" s="156">
        <v>0</v>
      </c>
      <c r="G74" s="6"/>
      <c r="I74" s="66">
        <f>E74*F74</f>
        <v>0</v>
      </c>
    </row>
    <row r="75" spans="1:13" ht="4.1500000000000004" customHeight="1" x14ac:dyDescent="0.25">
      <c r="I75"/>
    </row>
    <row r="76" spans="1:13" s="17" customFormat="1" ht="12.75" x14ac:dyDescent="0.2">
      <c r="A76" s="69" t="s">
        <v>40</v>
      </c>
      <c r="B76" s="71"/>
      <c r="C76" s="71"/>
      <c r="D76" s="72"/>
      <c r="E76" s="72"/>
      <c r="F76" s="72"/>
      <c r="G76" s="72"/>
      <c r="H76" s="72"/>
      <c r="I76" s="74">
        <f>I72+I74</f>
        <v>364873</v>
      </c>
    </row>
    <row r="77" spans="1:13" s="17" customFormat="1" ht="3" customHeight="1" x14ac:dyDescent="0.2">
      <c r="A77" s="41"/>
      <c r="B77" s="18"/>
      <c r="C77" s="19"/>
      <c r="D77" s="39"/>
      <c r="E77" s="232"/>
      <c r="F77" s="40"/>
      <c r="G77" s="40"/>
      <c r="I77" s="66"/>
      <c r="K77" s="18"/>
      <c r="L77" s="18"/>
      <c r="M77" s="19"/>
    </row>
    <row r="78" spans="1:13" s="17" customFormat="1" ht="12.75" x14ac:dyDescent="0.2">
      <c r="A78" s="41" t="s">
        <v>13</v>
      </c>
      <c r="B78" s="18"/>
      <c r="C78" s="19"/>
      <c r="D78" s="39"/>
      <c r="E78" s="147">
        <v>0.04</v>
      </c>
      <c r="F78" s="40"/>
      <c r="G78" s="40"/>
      <c r="I78" s="66">
        <f>ROUND(I76*E78,2)</f>
        <v>14595</v>
      </c>
      <c r="K78" s="18"/>
      <c r="L78" s="18"/>
      <c r="M78" s="19"/>
    </row>
    <row r="79" spans="1:13" s="17" customFormat="1" ht="3.95" customHeight="1" x14ac:dyDescent="0.2">
      <c r="A79" s="42"/>
      <c r="B79" s="44"/>
      <c r="C79" s="44"/>
      <c r="D79" s="48"/>
      <c r="E79" s="148"/>
      <c r="F79" s="54"/>
      <c r="G79" s="42"/>
      <c r="H79" s="42"/>
      <c r="I79" s="68"/>
    </row>
    <row r="80" spans="1:13" s="17" customFormat="1" ht="3.95" customHeight="1" x14ac:dyDescent="0.2">
      <c r="B80" s="19"/>
      <c r="C80" s="19"/>
      <c r="D80" s="20"/>
      <c r="E80" s="150"/>
      <c r="F80" s="40"/>
      <c r="I80" s="66"/>
    </row>
    <row r="81" spans="1:13" s="17" customFormat="1" ht="12.75" x14ac:dyDescent="0.2">
      <c r="A81" s="45" t="s">
        <v>41</v>
      </c>
      <c r="B81" s="46"/>
      <c r="C81" s="47"/>
      <c r="D81" s="20"/>
      <c r="E81" s="150"/>
      <c r="F81" s="40"/>
      <c r="G81" s="40"/>
      <c r="I81" s="67">
        <f>I76+I78</f>
        <v>379468</v>
      </c>
      <c r="K81" s="46"/>
      <c r="L81" s="46"/>
      <c r="M81" s="47"/>
    </row>
    <row r="82" spans="1:13" s="17" customFormat="1" ht="12.75" x14ac:dyDescent="0.2">
      <c r="A82" s="17" t="s">
        <v>14</v>
      </c>
      <c r="B82" s="18"/>
      <c r="C82" s="19"/>
      <c r="D82" s="20"/>
      <c r="E82" s="21">
        <v>0.2</v>
      </c>
      <c r="F82" s="21"/>
      <c r="G82" s="21"/>
      <c r="I82" s="234">
        <f>ROUND(I81*E82,2)</f>
        <v>75894</v>
      </c>
      <c r="K82" s="18"/>
      <c r="L82" s="18"/>
      <c r="M82" s="21"/>
    </row>
    <row r="83" spans="1:13" s="17" customFormat="1" ht="3" customHeight="1" x14ac:dyDescent="0.2">
      <c r="B83" s="18"/>
      <c r="C83" s="19"/>
      <c r="D83" s="20"/>
      <c r="E83" s="40"/>
      <c r="F83" s="40"/>
      <c r="G83" s="40"/>
      <c r="I83" s="66"/>
      <c r="K83" s="18"/>
      <c r="L83" s="18"/>
      <c r="M83" s="19"/>
    </row>
    <row r="84" spans="1:13" s="17" customFormat="1" ht="12.75" x14ac:dyDescent="0.2">
      <c r="A84" s="139" t="s">
        <v>42</v>
      </c>
      <c r="B84" s="140"/>
      <c r="C84" s="141"/>
      <c r="D84" s="143"/>
      <c r="E84" s="144"/>
      <c r="F84" s="144"/>
      <c r="G84" s="144"/>
      <c r="H84" s="142"/>
      <c r="I84" s="145">
        <f>SUM(I79:I82)</f>
        <v>455362</v>
      </c>
      <c r="K84" s="46"/>
      <c r="L84" s="46"/>
      <c r="M84" s="47"/>
    </row>
    <row r="85" spans="1:13" ht="5.0999999999999996" customHeight="1" x14ac:dyDescent="0.25"/>
    <row r="86" spans="1:13" s="27" customFormat="1" ht="12.75" x14ac:dyDescent="0.2">
      <c r="A86" s="136" t="s">
        <v>50</v>
      </c>
      <c r="B86" s="84"/>
      <c r="E86" s="163">
        <f>I81/E32</f>
        <v>1.0799E-2</v>
      </c>
      <c r="H86" s="137"/>
      <c r="I86" s="37"/>
      <c r="J86" s="37"/>
      <c r="K86" s="138"/>
      <c r="L86" s="138"/>
      <c r="M86" s="138"/>
    </row>
  </sheetData>
  <sheetProtection algorithmName="SHA-512" hashValue="TdB9vAHd9+Ra+ju5RJwLkVaA/+rTBQar1l24vmx1L7CI4ouAsljuadeNaFkCJWwLnG5OyUEFxNw5vCYo979Flw==" saltValue="5E4vi2bVF+crxQQT908vDw==" spinCount="100000" sheet="1" objects="1" scenarios="1"/>
  <mergeCells count="11">
    <mergeCell ref="A15:B15"/>
    <mergeCell ref="H2:I2"/>
    <mergeCell ref="A7:B7"/>
    <mergeCell ref="A9:B9"/>
    <mergeCell ref="A11:B11"/>
    <mergeCell ref="A13:B13"/>
    <mergeCell ref="A20:B20"/>
    <mergeCell ref="A22:B22"/>
    <mergeCell ref="A28:B28"/>
    <mergeCell ref="A30:B30"/>
    <mergeCell ref="H41:I4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&amp;L&amp;"Arial,Fett"&amp;K01+038Angebot Begleitende Kontrolle&amp;"Arial,Standard"
nach VM.BK.2023&amp;R&amp;"Arial,Standard"&amp;K01+038Version 2
Stand: 14.12.2023</oddHeader>
    <oddFooter>&amp;L&amp;"Arial,Fett"&amp;K01+039LM.VM.2023&amp;"Arial,Standard"  | Begleitende Kontrolle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Scroll Bar 8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Scroll Bar 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2E7A-9A8D-40B1-B864-B25D18756953}">
  <sheetPr codeName="Tabelle1"/>
  <dimension ref="A1:M86"/>
  <sheetViews>
    <sheetView showGridLines="0" topLeftCell="A4" zoomScale="150" zoomScaleNormal="150" zoomScaleSheetLayoutView="85" zoomScalePageLayoutView="70" workbookViewId="0">
      <selection activeCell="F74" sqref="F74"/>
    </sheetView>
  </sheetViews>
  <sheetFormatPr baseColWidth="10" defaultColWidth="11.5703125" defaultRowHeight="15" x14ac:dyDescent="0.2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6" customWidth="1" collapsed="1"/>
    <col min="9" max="9" width="15.7109375" style="7" customWidth="1"/>
    <col min="10" max="10" width="2.7109375" style="7" customWidth="1"/>
    <col min="14" max="16384" width="11.5703125" style="1"/>
  </cols>
  <sheetData>
    <row r="1" spans="1:13" ht="5.0999999999999996" customHeight="1" x14ac:dyDescent="0.25"/>
    <row r="2" spans="1:13" s="32" customFormat="1" ht="35.1" customHeight="1" x14ac:dyDescent="0.25">
      <c r="A2" s="84" t="s">
        <v>49</v>
      </c>
      <c r="E2" s="33"/>
      <c r="F2" s="33"/>
      <c r="G2" s="33"/>
      <c r="H2" s="246" t="s">
        <v>68</v>
      </c>
      <c r="I2" s="246"/>
      <c r="J2" s="36"/>
      <c r="K2" s="34"/>
      <c r="L2" s="34"/>
      <c r="M2" s="34"/>
    </row>
    <row r="3" spans="1:13" s="8" customFormat="1" ht="6" customHeight="1" x14ac:dyDescent="0.25">
      <c r="A3" s="59"/>
      <c r="B3" s="59"/>
      <c r="C3" s="59"/>
      <c r="D3" s="59"/>
      <c r="E3" s="59"/>
      <c r="F3" s="59"/>
      <c r="G3" s="59"/>
      <c r="H3" s="59"/>
      <c r="I3" s="60"/>
      <c r="J3" s="2"/>
    </row>
    <row r="4" spans="1:13" s="8" customFormat="1" ht="6" customHeight="1" x14ac:dyDescent="0.25">
      <c r="I4" s="2"/>
      <c r="J4" s="2"/>
    </row>
    <row r="5" spans="1:13" s="8" customFormat="1" ht="12.95" customHeight="1" x14ac:dyDescent="0.25">
      <c r="D5" s="57" t="s">
        <v>30</v>
      </c>
      <c r="E5" s="24" t="s">
        <v>27</v>
      </c>
      <c r="F5" s="24"/>
      <c r="G5" s="24"/>
      <c r="H5" s="10" t="s">
        <v>16</v>
      </c>
      <c r="I5" s="65" t="s">
        <v>28</v>
      </c>
      <c r="J5" s="24"/>
    </row>
    <row r="6" spans="1:13" s="8" customFormat="1" ht="6" customHeight="1" x14ac:dyDescent="0.25">
      <c r="E6" s="56"/>
      <c r="I6" s="2"/>
      <c r="J6" s="2"/>
    </row>
    <row r="7" spans="1:13" s="9" customFormat="1" ht="12.95" customHeight="1" x14ac:dyDescent="0.2">
      <c r="A7" s="243">
        <v>1</v>
      </c>
      <c r="B7" s="243"/>
      <c r="C7" s="62" t="s">
        <v>0</v>
      </c>
      <c r="D7" s="151">
        <f>E7/$E$32</f>
        <v>3.0000000000000001E-3</v>
      </c>
      <c r="E7" s="212">
        <v>100000</v>
      </c>
      <c r="F7" s="58"/>
      <c r="G7" s="58"/>
      <c r="H7" s="213">
        <v>1</v>
      </c>
      <c r="I7" s="200">
        <f>E7*H7</f>
        <v>100000</v>
      </c>
      <c r="J7" s="29"/>
    </row>
    <row r="8" spans="1:13" ht="4.1500000000000004" customHeight="1" x14ac:dyDescent="0.25">
      <c r="B8" s="4"/>
      <c r="D8" s="152"/>
      <c r="E8" s="214"/>
      <c r="G8" s="6"/>
      <c r="H8" s="215"/>
      <c r="I8" s="37"/>
      <c r="J8" s="37"/>
    </row>
    <row r="9" spans="1:13" s="9" customFormat="1" ht="12.95" customHeight="1" x14ac:dyDescent="0.2">
      <c r="A9" s="243">
        <v>2</v>
      </c>
      <c r="B9" s="243"/>
      <c r="C9" s="62" t="s">
        <v>1</v>
      </c>
      <c r="D9" s="151">
        <f>E9/$E$32</f>
        <v>0.22600000000000001</v>
      </c>
      <c r="E9" s="216">
        <v>9000000</v>
      </c>
      <c r="F9" s="58"/>
      <c r="G9" s="58"/>
      <c r="H9" s="217">
        <v>1</v>
      </c>
      <c r="I9" s="201">
        <f>E9*H9</f>
        <v>9000000</v>
      </c>
      <c r="J9" s="29"/>
    </row>
    <row r="10" spans="1:13" ht="4.1500000000000004" customHeight="1" x14ac:dyDescent="0.25">
      <c r="D10" s="152"/>
      <c r="E10" s="214"/>
      <c r="H10" s="215"/>
      <c r="I10" s="29"/>
      <c r="J10" s="29"/>
    </row>
    <row r="11" spans="1:13" s="9" customFormat="1" ht="12.95" customHeight="1" x14ac:dyDescent="0.2">
      <c r="A11" s="243">
        <v>3</v>
      </c>
      <c r="B11" s="243"/>
      <c r="C11" s="62" t="s">
        <v>7</v>
      </c>
      <c r="D11" s="151">
        <f>E11/$E$32</f>
        <v>0.30199999999999999</v>
      </c>
      <c r="E11" s="216">
        <v>12000000</v>
      </c>
      <c r="F11" s="58"/>
      <c r="G11" s="58"/>
      <c r="H11" s="213">
        <v>1</v>
      </c>
      <c r="I11" s="200">
        <f>E11*H11</f>
        <v>12000000</v>
      </c>
      <c r="J11" s="29"/>
    </row>
    <row r="12" spans="1:13" ht="4.1500000000000004" customHeight="1" x14ac:dyDescent="0.25">
      <c r="D12" s="152"/>
      <c r="E12" s="214"/>
      <c r="H12" s="218"/>
      <c r="I12" s="29"/>
      <c r="J12" s="28"/>
    </row>
    <row r="13" spans="1:13" s="8" customFormat="1" ht="12.75" customHeight="1" x14ac:dyDescent="0.2">
      <c r="A13" s="243">
        <v>4</v>
      </c>
      <c r="B13" s="243"/>
      <c r="C13" s="62" t="s">
        <v>2</v>
      </c>
      <c r="D13" s="151">
        <f>E13/$E$32</f>
        <v>0.16400000000000001</v>
      </c>
      <c r="E13" s="216">
        <v>6500000</v>
      </c>
      <c r="F13" s="58"/>
      <c r="G13" s="58"/>
      <c r="H13" s="213">
        <v>1</v>
      </c>
      <c r="I13" s="200">
        <f>E13*H13</f>
        <v>6500000</v>
      </c>
      <c r="J13" s="29"/>
    </row>
    <row r="14" spans="1:13" ht="4.1500000000000004" customHeight="1" x14ac:dyDescent="0.25">
      <c r="B14" s="4"/>
      <c r="D14" s="152"/>
      <c r="E14" s="214"/>
      <c r="H14" s="215"/>
      <c r="I14" s="27"/>
      <c r="J14" s="27"/>
    </row>
    <row r="15" spans="1:13" s="9" customFormat="1" ht="12.95" customHeight="1" x14ac:dyDescent="0.2">
      <c r="A15" s="243">
        <v>5</v>
      </c>
      <c r="B15" s="243"/>
      <c r="C15" s="62" t="s">
        <v>8</v>
      </c>
      <c r="D15" s="151">
        <f>E15/$E$32</f>
        <v>4.2000000000000003E-2</v>
      </c>
      <c r="E15" s="219">
        <f>SUBTOTAL(9,E16:E18)</f>
        <v>1650000</v>
      </c>
      <c r="F15" s="58"/>
      <c r="G15" s="58"/>
      <c r="H15" s="215"/>
      <c r="I15" s="220"/>
      <c r="J15" s="29"/>
    </row>
    <row r="16" spans="1:13" ht="12.95" customHeight="1" x14ac:dyDescent="0.2">
      <c r="A16" s="188">
        <v>5</v>
      </c>
      <c r="B16" s="168" t="s">
        <v>17</v>
      </c>
      <c r="C16" s="169" t="s">
        <v>53</v>
      </c>
      <c r="D16" s="101"/>
      <c r="E16" s="221">
        <v>600000</v>
      </c>
      <c r="F16" s="58"/>
      <c r="G16" s="58"/>
      <c r="H16" s="222">
        <v>1</v>
      </c>
      <c r="I16" s="202">
        <f>H16*E16</f>
        <v>600000</v>
      </c>
      <c r="J16" s="1"/>
      <c r="K16" s="1"/>
      <c r="L16" s="1"/>
      <c r="M16" s="1"/>
    </row>
    <row r="17" spans="1:13" ht="12.95" customHeight="1" x14ac:dyDescent="0.2">
      <c r="A17" s="188">
        <v>5</v>
      </c>
      <c r="B17" s="170" t="s">
        <v>18</v>
      </c>
      <c r="C17" s="171" t="s">
        <v>54</v>
      </c>
      <c r="D17" s="102"/>
      <c r="E17" s="221">
        <v>1000000</v>
      </c>
      <c r="F17" s="58"/>
      <c r="G17" s="58"/>
      <c r="H17" s="217">
        <v>0.6</v>
      </c>
      <c r="I17" s="202">
        <f>H17*E17</f>
        <v>600000</v>
      </c>
      <c r="J17" s="1"/>
      <c r="K17" s="1"/>
      <c r="L17" s="1"/>
      <c r="M17" s="1"/>
    </row>
    <row r="18" spans="1:13" ht="12.95" customHeight="1" x14ac:dyDescent="0.2">
      <c r="A18" s="188">
        <v>5</v>
      </c>
      <c r="B18" s="170" t="s">
        <v>19</v>
      </c>
      <c r="C18" s="172" t="s">
        <v>29</v>
      </c>
      <c r="D18" s="103"/>
      <c r="E18" s="221">
        <v>50000</v>
      </c>
      <c r="F18" s="58"/>
      <c r="G18" s="58"/>
      <c r="H18" s="223">
        <v>1</v>
      </c>
      <c r="I18" s="202">
        <f>E18*H18</f>
        <v>50000</v>
      </c>
      <c r="J18" s="1"/>
      <c r="K18" s="1"/>
      <c r="L18" s="1"/>
      <c r="M18" s="1"/>
    </row>
    <row r="19" spans="1:13" ht="4.1500000000000004" customHeight="1" x14ac:dyDescent="0.25">
      <c r="D19" s="152"/>
      <c r="E19" s="214"/>
      <c r="H19" s="224"/>
      <c r="I19" s="29"/>
      <c r="J19" s="29"/>
    </row>
    <row r="20" spans="1:13" s="8" customFormat="1" ht="12.95" customHeight="1" x14ac:dyDescent="0.2">
      <c r="A20" s="243">
        <v>6</v>
      </c>
      <c r="B20" s="243"/>
      <c r="C20" s="62" t="s">
        <v>3</v>
      </c>
      <c r="D20" s="151">
        <f>E20/$E$32</f>
        <v>1.2999999999999999E-2</v>
      </c>
      <c r="E20" s="216">
        <v>500000</v>
      </c>
      <c r="F20" s="58"/>
      <c r="G20" s="58"/>
      <c r="H20" s="217">
        <v>1</v>
      </c>
      <c r="I20" s="201">
        <f>E20*H20</f>
        <v>500000</v>
      </c>
      <c r="J20" s="29"/>
    </row>
    <row r="21" spans="1:13" ht="4.1500000000000004" customHeight="1" x14ac:dyDescent="0.25">
      <c r="B21" s="11"/>
      <c r="D21" s="153"/>
      <c r="E21" s="214"/>
      <c r="H21" s="215"/>
      <c r="I21" s="29"/>
      <c r="J21" s="29"/>
    </row>
    <row r="22" spans="1:13" s="9" customFormat="1" ht="12.95" customHeight="1" x14ac:dyDescent="0.2">
      <c r="A22" s="243">
        <v>7</v>
      </c>
      <c r="B22" s="243"/>
      <c r="C22" s="62" t="s">
        <v>11</v>
      </c>
      <c r="D22" s="151">
        <f>E22/$E$32</f>
        <v>0.19600000000000001</v>
      </c>
      <c r="E22" s="219">
        <f>SUBTOTAL(9,E23:E26)</f>
        <v>7800000</v>
      </c>
      <c r="F22" s="58"/>
      <c r="G22" s="58"/>
      <c r="H22" s="215"/>
      <c r="I22" s="220"/>
      <c r="J22" s="29"/>
    </row>
    <row r="23" spans="1:13" ht="12.95" customHeight="1" x14ac:dyDescent="0.2">
      <c r="A23" s="188">
        <v>7</v>
      </c>
      <c r="B23" s="168" t="s">
        <v>17</v>
      </c>
      <c r="C23" s="169" t="s">
        <v>45</v>
      </c>
      <c r="D23" s="101"/>
      <c r="E23" s="216">
        <v>500000</v>
      </c>
      <c r="F23" s="101"/>
      <c r="G23" s="101"/>
      <c r="H23" s="217">
        <v>0</v>
      </c>
      <c r="I23" s="199">
        <f>E23*H23</f>
        <v>0</v>
      </c>
      <c r="J23" s="29"/>
      <c r="K23" s="1"/>
      <c r="L23" s="1"/>
      <c r="M23" s="1"/>
    </row>
    <row r="24" spans="1:13" ht="12.95" customHeight="1" x14ac:dyDescent="0.2">
      <c r="A24" s="188">
        <v>7</v>
      </c>
      <c r="B24" s="170" t="s">
        <v>18</v>
      </c>
      <c r="C24" s="172" t="s">
        <v>46</v>
      </c>
      <c r="D24" s="102"/>
      <c r="E24" s="216">
        <v>900000</v>
      </c>
      <c r="F24" s="102"/>
      <c r="G24" s="102"/>
      <c r="H24" s="217">
        <v>1</v>
      </c>
      <c r="I24" s="199">
        <f>E24*H24</f>
        <v>900000</v>
      </c>
      <c r="J24" s="29"/>
      <c r="K24" s="1"/>
      <c r="L24" s="1"/>
      <c r="M24" s="1"/>
    </row>
    <row r="25" spans="1:13" ht="12.95" customHeight="1" x14ac:dyDescent="0.2">
      <c r="A25" s="188">
        <v>7</v>
      </c>
      <c r="B25" s="170" t="s">
        <v>19</v>
      </c>
      <c r="C25" s="172" t="s">
        <v>47</v>
      </c>
      <c r="D25" s="103"/>
      <c r="E25" s="216">
        <v>400000</v>
      </c>
      <c r="F25" s="103"/>
      <c r="G25" s="103"/>
      <c r="H25" s="217">
        <v>1</v>
      </c>
      <c r="I25" s="199">
        <f>E25*H25</f>
        <v>400000</v>
      </c>
      <c r="J25" s="29"/>
      <c r="K25" s="1"/>
      <c r="L25" s="1"/>
      <c r="M25" s="1"/>
    </row>
    <row r="26" spans="1:13" ht="12.95" customHeight="1" x14ac:dyDescent="0.2">
      <c r="A26" s="188">
        <v>7</v>
      </c>
      <c r="B26" s="170" t="s">
        <v>20</v>
      </c>
      <c r="C26" s="172" t="s">
        <v>48</v>
      </c>
      <c r="D26" s="103"/>
      <c r="E26" s="216">
        <v>6000000</v>
      </c>
      <c r="F26" s="103"/>
      <c r="G26" s="103"/>
      <c r="H26" s="217">
        <v>1</v>
      </c>
      <c r="I26" s="199">
        <f>E26*H26</f>
        <v>6000000</v>
      </c>
      <c r="J26" s="29"/>
      <c r="K26" s="1"/>
      <c r="L26" s="1"/>
      <c r="M26" s="1"/>
    </row>
    <row r="27" spans="1:13" ht="4.1500000000000004" customHeight="1" x14ac:dyDescent="0.25">
      <c r="D27" s="153"/>
      <c r="E27" s="214"/>
      <c r="H27" s="215"/>
      <c r="I27" s="29"/>
      <c r="J27" s="29"/>
    </row>
    <row r="28" spans="1:13" s="9" customFormat="1" ht="12.95" customHeight="1" x14ac:dyDescent="0.2">
      <c r="A28" s="243">
        <v>8</v>
      </c>
      <c r="B28" s="243"/>
      <c r="C28" s="62" t="s">
        <v>59</v>
      </c>
      <c r="D28" s="151">
        <f>E28/$E$32</f>
        <v>5.0000000000000001E-3</v>
      </c>
      <c r="E28" s="216">
        <v>200000</v>
      </c>
      <c r="F28" s="58"/>
      <c r="G28" s="58"/>
      <c r="H28" s="217">
        <v>0</v>
      </c>
      <c r="I28" s="201">
        <f>E28*H28</f>
        <v>0</v>
      </c>
      <c r="J28" s="29"/>
    </row>
    <row r="29" spans="1:13" ht="4.1500000000000004" customHeight="1" x14ac:dyDescent="0.25">
      <c r="D29" s="153"/>
      <c r="E29" s="214"/>
      <c r="H29" s="218"/>
      <c r="I29" s="29"/>
      <c r="J29" s="28"/>
    </row>
    <row r="30" spans="1:13" s="9" customFormat="1" ht="12.95" customHeight="1" x14ac:dyDescent="0.2">
      <c r="A30" s="243">
        <v>9</v>
      </c>
      <c r="B30" s="243"/>
      <c r="C30" s="62" t="s">
        <v>9</v>
      </c>
      <c r="D30" s="151">
        <f>E30/$E$32</f>
        <v>0.05</v>
      </c>
      <c r="E30" s="216">
        <v>2000000</v>
      </c>
      <c r="F30" s="58"/>
      <c r="G30" s="58"/>
      <c r="H30" s="222">
        <v>0.5</v>
      </c>
      <c r="I30" s="201">
        <f>E30*H30</f>
        <v>1000000</v>
      </c>
      <c r="J30" s="29"/>
    </row>
    <row r="31" spans="1:13" ht="9.9499999999999993" customHeight="1" x14ac:dyDescent="0.2">
      <c r="D31" s="26"/>
      <c r="H31" s="225"/>
      <c r="J31" s="1"/>
      <c r="K31" s="1"/>
      <c r="L31" s="1"/>
      <c r="M31" s="1"/>
    </row>
    <row r="32" spans="1:13" s="85" customFormat="1" ht="12.95" customHeight="1" x14ac:dyDescent="0.25">
      <c r="A32" s="154" t="s">
        <v>12</v>
      </c>
      <c r="B32" s="154"/>
      <c r="C32" s="87"/>
      <c r="D32" s="90">
        <f>SUM(D7:D30)</f>
        <v>1</v>
      </c>
      <c r="E32" s="226">
        <f>SUBTOTAL(9,E7:E30)</f>
        <v>39750000</v>
      </c>
      <c r="F32" s="58"/>
      <c r="G32" s="58"/>
      <c r="H32" s="58"/>
      <c r="I32" s="226">
        <f>SUBTOTAL(9,I7:I30)</f>
        <v>37650000</v>
      </c>
      <c r="J32" s="3"/>
      <c r="K32" s="92"/>
      <c r="L32" s="92"/>
      <c r="M32" s="92"/>
    </row>
    <row r="33" spans="1:13" ht="4.1500000000000004" customHeight="1" x14ac:dyDescent="0.25">
      <c r="B33" s="25"/>
      <c r="H33" s="227"/>
      <c r="J33" s="1"/>
      <c r="K33" s="1"/>
      <c r="L33" s="1"/>
      <c r="M33" s="1"/>
    </row>
    <row r="34" spans="1:13" s="8" customFormat="1" ht="12.95" customHeight="1" x14ac:dyDescent="0.2">
      <c r="A34" s="189"/>
      <c r="B34" s="61" t="s">
        <v>69</v>
      </c>
      <c r="C34" s="62"/>
      <c r="D34" s="228"/>
      <c r="E34" s="216">
        <v>110000</v>
      </c>
      <c r="F34" s="58"/>
      <c r="G34" s="58"/>
      <c r="H34" s="213">
        <v>1</v>
      </c>
      <c r="I34" s="201">
        <f>E34*H34</f>
        <v>110000</v>
      </c>
    </row>
    <row r="35" spans="1:13" ht="9.9499999999999993" customHeight="1" x14ac:dyDescent="0.25">
      <c r="B35" s="25"/>
      <c r="D35" s="26"/>
    </row>
    <row r="36" spans="1:13" s="86" customFormat="1" ht="12.95" customHeight="1" x14ac:dyDescent="0.25">
      <c r="A36" s="130" t="s">
        <v>21</v>
      </c>
      <c r="B36" s="131"/>
      <c r="C36" s="131"/>
      <c r="D36" s="131"/>
      <c r="E36" s="131"/>
      <c r="F36" s="131"/>
      <c r="G36" s="131"/>
      <c r="H36" s="132"/>
      <c r="I36" s="203">
        <f>SUM(I32+I34)</f>
        <v>37760000</v>
      </c>
      <c r="J36" s="89"/>
    </row>
    <row r="37" spans="1:13" ht="15" customHeight="1" x14ac:dyDescent="0.25">
      <c r="A37" s="105"/>
      <c r="B37" s="105"/>
      <c r="C37" s="105"/>
      <c r="D37" s="105"/>
      <c r="E37" s="105"/>
      <c r="F37" s="105"/>
      <c r="G37" s="105"/>
      <c r="I37" s="122"/>
    </row>
    <row r="38" spans="1:13" ht="12.75" customHeight="1" x14ac:dyDescent="0.25">
      <c r="A38" s="106" t="s">
        <v>58</v>
      </c>
      <c r="B38" s="106"/>
      <c r="C38" s="107"/>
      <c r="D38" s="107"/>
      <c r="E38" s="107"/>
      <c r="F38" s="107"/>
      <c r="G38" s="107"/>
      <c r="H38" s="106"/>
      <c r="I38" s="160"/>
      <c r="J38" s="108"/>
    </row>
    <row r="39" spans="1:13" ht="6.75" customHeight="1" x14ac:dyDescent="0.25">
      <c r="A39" s="105"/>
      <c r="B39" s="105"/>
      <c r="C39" s="105"/>
      <c r="D39" s="105"/>
      <c r="E39" s="105"/>
      <c r="F39" s="105"/>
      <c r="G39" s="105"/>
      <c r="I39" s="122"/>
    </row>
    <row r="40" spans="1:13" ht="12.75" customHeight="1" x14ac:dyDescent="0.25">
      <c r="A40" s="108" t="s">
        <v>31</v>
      </c>
      <c r="B40" s="105"/>
      <c r="C40" s="105"/>
      <c r="D40" s="105"/>
      <c r="E40" s="105"/>
      <c r="F40" s="105"/>
      <c r="G40" s="105"/>
      <c r="I40" s="122"/>
    </row>
    <row r="41" spans="1:13" ht="12.75" customHeight="1" x14ac:dyDescent="0.25">
      <c r="A41" s="12"/>
      <c r="B41" s="12"/>
      <c r="E41" s="109" t="s">
        <v>5</v>
      </c>
      <c r="F41" s="110" t="s">
        <v>4</v>
      </c>
      <c r="G41" s="110"/>
      <c r="H41" s="247" t="s">
        <v>70</v>
      </c>
      <c r="I41" s="247"/>
      <c r="J41" s="35"/>
    </row>
    <row r="42" spans="1:13" ht="12.75" customHeight="1" x14ac:dyDescent="0.25">
      <c r="B42" s="13" t="s">
        <v>23</v>
      </c>
      <c r="C42" s="230"/>
      <c r="D42" s="30"/>
      <c r="E42" s="96">
        <v>8</v>
      </c>
      <c r="F42" s="111" t="s">
        <v>33</v>
      </c>
      <c r="G42" s="110"/>
      <c r="H42" s="204"/>
      <c r="I42" s="205"/>
      <c r="J42" s="35"/>
    </row>
    <row r="43" spans="1:13" ht="12.75" customHeight="1" x14ac:dyDescent="0.25">
      <c r="B43" s="14" t="s">
        <v>24</v>
      </c>
      <c r="C43" s="231"/>
      <c r="D43" s="31"/>
      <c r="E43" s="97">
        <v>5</v>
      </c>
      <c r="F43" s="112" t="s">
        <v>33</v>
      </c>
      <c r="G43" s="110"/>
      <c r="H43" s="206"/>
      <c r="I43" s="207"/>
      <c r="J43" s="35"/>
    </row>
    <row r="44" spans="1:13" ht="12.75" customHeight="1" x14ac:dyDescent="0.25">
      <c r="B44" s="14" t="s">
        <v>25</v>
      </c>
      <c r="C44" s="231"/>
      <c r="D44" s="31"/>
      <c r="E44" s="97">
        <v>6</v>
      </c>
      <c r="F44" s="112" t="s">
        <v>33</v>
      </c>
      <c r="G44" s="110"/>
      <c r="H44" s="206"/>
      <c r="I44" s="207"/>
      <c r="J44" s="35"/>
    </row>
    <row r="45" spans="1:13" ht="12.75" customHeight="1" x14ac:dyDescent="0.25">
      <c r="B45" s="14" t="s">
        <v>26</v>
      </c>
      <c r="C45" s="231"/>
      <c r="D45" s="31"/>
      <c r="E45" s="97">
        <v>5</v>
      </c>
      <c r="F45" s="112" t="s">
        <v>6</v>
      </c>
      <c r="G45" s="110"/>
      <c r="H45" s="206"/>
      <c r="I45" s="207"/>
      <c r="J45" s="35"/>
    </row>
    <row r="46" spans="1:13" ht="12.75" customHeight="1" x14ac:dyDescent="0.25">
      <c r="B46" s="14" t="s">
        <v>32</v>
      </c>
      <c r="C46" s="231"/>
      <c r="D46" s="31"/>
      <c r="E46" s="97">
        <v>5</v>
      </c>
      <c r="F46" s="112" t="s">
        <v>6</v>
      </c>
      <c r="G46" s="110"/>
      <c r="H46" s="204"/>
      <c r="I46" s="205"/>
      <c r="J46" s="35"/>
    </row>
    <row r="47" spans="1:13" ht="4.5" customHeight="1" x14ac:dyDescent="0.2">
      <c r="A47" s="12"/>
      <c r="B47" s="12"/>
      <c r="C47" s="12"/>
      <c r="E47" s="113"/>
      <c r="F47" s="113"/>
      <c r="G47" s="6"/>
      <c r="I47" s="173"/>
      <c r="J47" s="1"/>
      <c r="K47" s="1"/>
      <c r="L47" s="1"/>
      <c r="M47" s="1"/>
    </row>
    <row r="48" spans="1:13" ht="12.75" customHeight="1" x14ac:dyDescent="0.25">
      <c r="B48" s="174" t="s">
        <v>60</v>
      </c>
      <c r="C48" s="175" t="s">
        <v>61</v>
      </c>
      <c r="D48" s="31"/>
      <c r="E48" s="97">
        <v>5</v>
      </c>
      <c r="F48" s="112" t="s">
        <v>6</v>
      </c>
      <c r="G48" s="6"/>
      <c r="H48" s="209"/>
      <c r="I48" s="210"/>
      <c r="J48" s="1"/>
      <c r="K48" s="1"/>
      <c r="L48" s="1"/>
      <c r="M48" s="1"/>
    </row>
    <row r="49" spans="1:13" ht="12.75" customHeight="1" x14ac:dyDescent="0.25">
      <c r="B49" s="174" t="s">
        <v>60</v>
      </c>
      <c r="C49" s="175" t="s">
        <v>62</v>
      </c>
      <c r="D49" s="31"/>
      <c r="E49" s="97">
        <v>2</v>
      </c>
      <c r="F49" s="112" t="s">
        <v>63</v>
      </c>
      <c r="G49" s="6"/>
      <c r="H49" s="206"/>
      <c r="I49" s="211"/>
      <c r="J49" s="1"/>
      <c r="K49" s="1"/>
      <c r="L49" s="1"/>
      <c r="M49" s="1"/>
    </row>
    <row r="50" spans="1:13" ht="12.75" customHeight="1" x14ac:dyDescent="0.25">
      <c r="B50" s="174" t="s">
        <v>60</v>
      </c>
      <c r="C50" s="175" t="s">
        <v>64</v>
      </c>
      <c r="D50" s="31"/>
      <c r="E50" s="97">
        <v>3</v>
      </c>
      <c r="F50" s="112" t="s">
        <v>63</v>
      </c>
      <c r="G50" s="6"/>
      <c r="H50" s="206"/>
      <c r="I50" s="211"/>
      <c r="J50" s="1"/>
      <c r="K50" s="1"/>
      <c r="L50" s="1"/>
      <c r="M50" s="1"/>
    </row>
    <row r="51" spans="1:13" ht="12.75" customHeight="1" x14ac:dyDescent="0.25">
      <c r="B51" s="174" t="s">
        <v>60</v>
      </c>
      <c r="C51" s="175" t="s">
        <v>65</v>
      </c>
      <c r="D51" s="31"/>
      <c r="E51" s="97">
        <v>5</v>
      </c>
      <c r="F51" s="112" t="s">
        <v>6</v>
      </c>
      <c r="G51" s="6"/>
      <c r="H51" s="204"/>
      <c r="I51" s="208"/>
      <c r="J51" s="1"/>
      <c r="K51" s="1"/>
      <c r="L51" s="1"/>
      <c r="M51" s="1"/>
    </row>
    <row r="52" spans="1:13" ht="4.5" customHeight="1" x14ac:dyDescent="0.25">
      <c r="A52" s="12"/>
      <c r="B52" s="12"/>
      <c r="C52" s="115"/>
      <c r="D52" s="115"/>
      <c r="E52" s="115"/>
      <c r="F52" s="115"/>
      <c r="G52" s="115"/>
      <c r="I52" s="161"/>
      <c r="J52" s="1"/>
    </row>
    <row r="53" spans="1:13" ht="12.75" customHeight="1" x14ac:dyDescent="0.25">
      <c r="B53" s="12" t="s">
        <v>22</v>
      </c>
      <c r="C53" s="114"/>
      <c r="D53" s="115"/>
      <c r="E53" s="116">
        <f>SUM(E42:E51)</f>
        <v>44</v>
      </c>
      <c r="F53" s="115"/>
      <c r="G53" s="115"/>
      <c r="I53" s="161"/>
      <c r="J53" s="1"/>
    </row>
    <row r="54" spans="1:13" ht="12.95" customHeight="1" x14ac:dyDescent="0.25">
      <c r="B54" s="12"/>
      <c r="C54" s="115"/>
      <c r="D54" s="115"/>
      <c r="E54" s="115"/>
      <c r="F54" s="115"/>
      <c r="G54" s="115"/>
      <c r="I54" s="161"/>
      <c r="J54" s="1"/>
    </row>
    <row r="55" spans="1:13" ht="12.95" customHeight="1" x14ac:dyDescent="0.25">
      <c r="A55" s="108" t="s">
        <v>15</v>
      </c>
      <c r="B55" s="108"/>
      <c r="C55" s="105"/>
      <c r="D55" s="105"/>
      <c r="E55" s="105"/>
      <c r="F55" s="105"/>
      <c r="G55" s="105"/>
      <c r="H55" s="159"/>
      <c r="I55" s="1"/>
    </row>
    <row r="56" spans="1:13" ht="4.1500000000000004" customHeight="1" x14ac:dyDescent="0.25">
      <c r="A56" s="108"/>
      <c r="B56" s="108"/>
      <c r="C56" s="108"/>
      <c r="I56" s="1"/>
    </row>
    <row r="57" spans="1:13" ht="12.75" customHeight="1" x14ac:dyDescent="0.25">
      <c r="A57" s="117" t="s">
        <v>10</v>
      </c>
      <c r="B57" s="117"/>
      <c r="E57" s="133">
        <f>I36</f>
        <v>37760000</v>
      </c>
      <c r="I57" s="1"/>
    </row>
    <row r="58" spans="1:13" ht="4.1500000000000004" customHeight="1" x14ac:dyDescent="0.25">
      <c r="A58" s="12"/>
      <c r="B58" s="12"/>
      <c r="C58" s="12"/>
      <c r="D58" s="12"/>
      <c r="E58" s="114"/>
      <c r="I58"/>
    </row>
    <row r="59" spans="1:13" ht="12.75" customHeight="1" x14ac:dyDescent="0.25">
      <c r="A59" s="12" t="s">
        <v>43</v>
      </c>
      <c r="B59" s="12"/>
      <c r="E59" s="78">
        <f>0.01*E53+1</f>
        <v>1.44</v>
      </c>
      <c r="F59" s="98"/>
      <c r="G59" s="98"/>
      <c r="I59"/>
    </row>
    <row r="60" spans="1:13" ht="4.1500000000000004" customHeight="1" x14ac:dyDescent="0.25">
      <c r="A60" s="12"/>
      <c r="B60" s="12"/>
      <c r="E60" s="22"/>
      <c r="F60" s="98"/>
      <c r="G60" s="98"/>
      <c r="I60"/>
    </row>
    <row r="61" spans="1:13" ht="12.75" customHeight="1" x14ac:dyDescent="0.3">
      <c r="A61" s="17" t="s">
        <v>44</v>
      </c>
      <c r="B61" s="12"/>
      <c r="E61" s="157">
        <f>IF(E57&lt;=100000000,ROUND((-0.37*LN(E57)+7.37)*E59/100,6),ROUND((-0.37*LN(100000000)+7.37)*E59/100,6))</f>
        <v>1.3172E-2</v>
      </c>
      <c r="F61" s="99"/>
      <c r="G61" s="99"/>
      <c r="I61"/>
    </row>
    <row r="62" spans="1:13" ht="12.75" customHeight="1" x14ac:dyDescent="0.25">
      <c r="A62" s="12" t="s">
        <v>55</v>
      </c>
      <c r="B62" s="12"/>
      <c r="E62" s="198">
        <v>0</v>
      </c>
      <c r="F62" s="99"/>
      <c r="G62" s="99"/>
      <c r="I62"/>
    </row>
    <row r="63" spans="1:13" ht="4.1500000000000004" customHeight="1" x14ac:dyDescent="0.25">
      <c r="A63" s="12"/>
      <c r="B63" s="12"/>
      <c r="E63" s="118"/>
      <c r="F63" s="118"/>
      <c r="G63" s="118"/>
      <c r="I63"/>
    </row>
    <row r="64" spans="1:13" ht="15" customHeight="1" x14ac:dyDescent="0.3">
      <c r="A64" s="15" t="s">
        <v>56</v>
      </c>
      <c r="B64" s="13"/>
      <c r="C64" s="119"/>
      <c r="D64" s="119"/>
      <c r="E64" s="120"/>
      <c r="F64" s="162">
        <f>ROUND(E61*E57*(1+E62),2)</f>
        <v>497375</v>
      </c>
      <c r="G64" s="6"/>
      <c r="I64" s="1"/>
    </row>
    <row r="65" spans="1:13" ht="4.1500000000000004" customHeight="1" x14ac:dyDescent="0.25">
      <c r="A65" s="17"/>
      <c r="B65" s="12"/>
      <c r="C65" s="105"/>
      <c r="D65" s="105"/>
      <c r="E65" s="121"/>
      <c r="F65" s="121"/>
      <c r="G65" s="121"/>
      <c r="I65" s="23"/>
    </row>
    <row r="66" spans="1:13" ht="12.95" customHeight="1" x14ac:dyDescent="0.25">
      <c r="A66" s="17"/>
      <c r="B66" s="12"/>
      <c r="C66" s="105"/>
      <c r="D66" s="165" t="s">
        <v>57</v>
      </c>
      <c r="E66" s="109" t="s">
        <v>5</v>
      </c>
      <c r="F66" s="121"/>
      <c r="G66" s="177"/>
      <c r="H66" s="109"/>
      <c r="I66" s="176"/>
    </row>
    <row r="67" spans="1:13" ht="12.75" customHeight="1" x14ac:dyDescent="0.25">
      <c r="A67" s="12" t="s">
        <v>34</v>
      </c>
      <c r="B67" s="105"/>
      <c r="D67" s="166">
        <v>0.19</v>
      </c>
      <c r="E67" s="127">
        <v>0.26</v>
      </c>
      <c r="F67" s="122">
        <f>$F$64*E67</f>
        <v>129318</v>
      </c>
      <c r="G67" s="178"/>
      <c r="H67" s="195"/>
      <c r="I67" s="122"/>
    </row>
    <row r="68" spans="1:13" ht="12.75" customHeight="1" x14ac:dyDescent="0.25">
      <c r="A68" s="12" t="s">
        <v>35</v>
      </c>
      <c r="B68" s="105"/>
      <c r="D68" s="166">
        <v>0.21</v>
      </c>
      <c r="E68" s="128">
        <v>0.21</v>
      </c>
      <c r="F68" s="122">
        <f>$F$64*E68</f>
        <v>104449</v>
      </c>
      <c r="G68" s="180"/>
      <c r="H68" s="196"/>
      <c r="I68" s="122"/>
    </row>
    <row r="69" spans="1:13" ht="12.75" customHeight="1" x14ac:dyDescent="0.25">
      <c r="A69" s="12" t="s">
        <v>36</v>
      </c>
      <c r="B69" s="105"/>
      <c r="D69" s="166">
        <v>0.22</v>
      </c>
      <c r="E69" s="128">
        <v>0.19</v>
      </c>
      <c r="F69" s="122">
        <f>$F$64*E69</f>
        <v>94501</v>
      </c>
      <c r="G69" s="180"/>
      <c r="H69" s="196"/>
      <c r="I69" s="122"/>
    </row>
    <row r="70" spans="1:13" ht="12.75" customHeight="1" x14ac:dyDescent="0.25">
      <c r="A70" s="12" t="s">
        <v>37</v>
      </c>
      <c r="B70" s="105"/>
      <c r="D70" s="166">
        <v>0.3</v>
      </c>
      <c r="E70" s="128">
        <v>0.26</v>
      </c>
      <c r="F70" s="122">
        <f>$F$64*E70</f>
        <v>129318</v>
      </c>
      <c r="G70" s="180"/>
      <c r="H70" s="196"/>
      <c r="I70" s="122"/>
    </row>
    <row r="71" spans="1:13" ht="12.75" customHeight="1" x14ac:dyDescent="0.25">
      <c r="A71" s="12" t="s">
        <v>38</v>
      </c>
      <c r="B71" s="105"/>
      <c r="D71" s="166">
        <v>0.08</v>
      </c>
      <c r="E71" s="129">
        <v>0.08</v>
      </c>
      <c r="F71" s="183">
        <f>$F$64*E71</f>
        <v>39790</v>
      </c>
      <c r="G71" s="182"/>
      <c r="H71" s="197"/>
      <c r="I71" s="183"/>
    </row>
    <row r="72" spans="1:13" ht="12.75" customHeight="1" x14ac:dyDescent="0.25">
      <c r="A72" s="123" t="s">
        <v>39</v>
      </c>
      <c r="B72" s="124"/>
      <c r="C72" s="100"/>
      <c r="D72" s="125"/>
      <c r="E72" s="146">
        <f>SUM(E67:E71)</f>
        <v>1</v>
      </c>
      <c r="F72" s="126">
        <f>SUM(F67:F71)</f>
        <v>497376</v>
      </c>
      <c r="G72" s="122"/>
      <c r="H72" s="146"/>
      <c r="I72" s="193">
        <f>F72</f>
        <v>497376</v>
      </c>
    </row>
    <row r="73" spans="1:13" ht="3.75" customHeight="1" x14ac:dyDescent="0.2">
      <c r="A73" s="187"/>
      <c r="B73" s="12"/>
      <c r="D73" s="185"/>
      <c r="E73" s="185"/>
      <c r="F73" s="186"/>
      <c r="G73" s="6"/>
      <c r="I73" s="176"/>
      <c r="J73" s="1"/>
      <c r="K73" s="1"/>
      <c r="L73" s="1"/>
      <c r="M73" s="1"/>
    </row>
    <row r="74" spans="1:13" ht="12.75" customHeight="1" x14ac:dyDescent="0.25">
      <c r="A74" s="27" t="s">
        <v>51</v>
      </c>
      <c r="E74" s="229">
        <v>0</v>
      </c>
      <c r="F74" s="156">
        <v>0</v>
      </c>
      <c r="G74" s="6"/>
      <c r="I74" s="66">
        <f>E74*F74</f>
        <v>0</v>
      </c>
    </row>
    <row r="75" spans="1:13" ht="4.1500000000000004" customHeight="1" x14ac:dyDescent="0.25">
      <c r="I75"/>
    </row>
    <row r="76" spans="1:13" s="17" customFormat="1" ht="12.75" x14ac:dyDescent="0.2">
      <c r="A76" s="69" t="s">
        <v>40</v>
      </c>
      <c r="B76" s="71"/>
      <c r="C76" s="71"/>
      <c r="D76" s="72"/>
      <c r="E76" s="72"/>
      <c r="F76" s="72"/>
      <c r="G76" s="72"/>
      <c r="H76" s="72"/>
      <c r="I76" s="74">
        <f>I72+I74</f>
        <v>497376</v>
      </c>
    </row>
    <row r="77" spans="1:13" s="17" customFormat="1" ht="3" customHeight="1" x14ac:dyDescent="0.2">
      <c r="A77" s="41"/>
      <c r="B77" s="18"/>
      <c r="C77" s="19"/>
      <c r="D77" s="39"/>
      <c r="E77" s="232"/>
      <c r="F77" s="40"/>
      <c r="G77" s="40"/>
      <c r="I77" s="66"/>
      <c r="K77" s="18"/>
      <c r="L77" s="18"/>
      <c r="M77" s="19"/>
    </row>
    <row r="78" spans="1:13" s="17" customFormat="1" ht="12.75" x14ac:dyDescent="0.2">
      <c r="A78" s="41" t="s">
        <v>13</v>
      </c>
      <c r="B78" s="18"/>
      <c r="C78" s="19"/>
      <c r="D78" s="39"/>
      <c r="E78" s="147">
        <v>0.04</v>
      </c>
      <c r="F78" s="40"/>
      <c r="G78" s="40"/>
      <c r="I78" s="66">
        <f>ROUND(I76*E78,2)</f>
        <v>19895</v>
      </c>
      <c r="K78" s="18"/>
      <c r="L78" s="18"/>
      <c r="M78" s="19"/>
    </row>
    <row r="79" spans="1:13" s="17" customFormat="1" ht="3.95" customHeight="1" x14ac:dyDescent="0.2">
      <c r="A79" s="42"/>
      <c r="B79" s="44"/>
      <c r="C79" s="44"/>
      <c r="D79" s="48"/>
      <c r="E79" s="148"/>
      <c r="F79" s="54"/>
      <c r="G79" s="42"/>
      <c r="H79" s="42"/>
      <c r="I79" s="68"/>
    </row>
    <row r="80" spans="1:13" s="17" customFormat="1" ht="3.95" customHeight="1" x14ac:dyDescent="0.2">
      <c r="B80" s="19"/>
      <c r="C80" s="19"/>
      <c r="D80" s="20"/>
      <c r="E80" s="150"/>
      <c r="F80" s="40"/>
      <c r="I80" s="66"/>
    </row>
    <row r="81" spans="1:13" s="17" customFormat="1" ht="12.75" x14ac:dyDescent="0.2">
      <c r="A81" s="45" t="s">
        <v>41</v>
      </c>
      <c r="B81" s="46"/>
      <c r="C81" s="47"/>
      <c r="D81" s="20"/>
      <c r="E81" s="150"/>
      <c r="F81" s="40"/>
      <c r="G81" s="40"/>
      <c r="I81" s="67">
        <f>I76+I77</f>
        <v>497376</v>
      </c>
      <c r="K81" s="46"/>
      <c r="L81" s="46"/>
      <c r="M81" s="47"/>
    </row>
    <row r="82" spans="1:13" s="17" customFormat="1" ht="12.75" x14ac:dyDescent="0.2">
      <c r="A82" s="17" t="s">
        <v>14</v>
      </c>
      <c r="B82" s="18"/>
      <c r="C82" s="19"/>
      <c r="D82" s="20"/>
      <c r="E82" s="21">
        <v>0.2</v>
      </c>
      <c r="F82" s="21"/>
      <c r="G82" s="21"/>
      <c r="I82" s="66">
        <f>ROUND(I81*E82,2)</f>
        <v>99475</v>
      </c>
      <c r="K82" s="18"/>
      <c r="L82" s="18"/>
      <c r="M82" s="21"/>
    </row>
    <row r="83" spans="1:13" s="17" customFormat="1" ht="3" customHeight="1" x14ac:dyDescent="0.2">
      <c r="B83" s="18"/>
      <c r="C83" s="19"/>
      <c r="D83" s="20"/>
      <c r="E83" s="40"/>
      <c r="F83" s="40"/>
      <c r="G83" s="40"/>
      <c r="I83" s="66"/>
      <c r="K83" s="18"/>
      <c r="L83" s="18"/>
      <c r="M83" s="19"/>
    </row>
    <row r="84" spans="1:13" s="17" customFormat="1" ht="12.75" x14ac:dyDescent="0.2">
      <c r="A84" s="139" t="s">
        <v>42</v>
      </c>
      <c r="B84" s="140"/>
      <c r="C84" s="141"/>
      <c r="D84" s="143"/>
      <c r="E84" s="144"/>
      <c r="F84" s="144"/>
      <c r="G84" s="144"/>
      <c r="H84" s="142"/>
      <c r="I84" s="145">
        <f>SUM(I79:I82)</f>
        <v>596851</v>
      </c>
      <c r="K84" s="46"/>
      <c r="L84" s="46"/>
      <c r="M84" s="47"/>
    </row>
    <row r="85" spans="1:13" ht="5.0999999999999996" customHeight="1" x14ac:dyDescent="0.25"/>
    <row r="86" spans="1:13" s="27" customFormat="1" ht="12.75" x14ac:dyDescent="0.2">
      <c r="A86" s="136" t="s">
        <v>50</v>
      </c>
      <c r="B86" s="84"/>
      <c r="E86" s="163">
        <f>I81/E32</f>
        <v>1.2513E-2</v>
      </c>
      <c r="H86" s="137"/>
      <c r="I86" s="37"/>
      <c r="J86" s="37"/>
      <c r="K86" s="138"/>
      <c r="L86" s="138"/>
      <c r="M86" s="138"/>
    </row>
  </sheetData>
  <mergeCells count="11">
    <mergeCell ref="H2:I2"/>
    <mergeCell ref="H41:I41"/>
    <mergeCell ref="A22:B22"/>
    <mergeCell ref="A28:B28"/>
    <mergeCell ref="A30:B30"/>
    <mergeCell ref="A7:B7"/>
    <mergeCell ref="A9:B9"/>
    <mergeCell ref="A11:B11"/>
    <mergeCell ref="A13:B13"/>
    <mergeCell ref="A15:B15"/>
    <mergeCell ref="A20:B20"/>
  </mergeCells>
  <pageMargins left="0.70866141732283472" right="0.70866141732283472" top="0.74803149606299213" bottom="0.74803149606299213" header="0.31496062992125984" footer="0.31496062992125984"/>
  <pageSetup paperSize="9" scale="74" fitToHeight="2" pageOrder="overThenDown" orientation="portrait" horizontalDpi="4294967295" verticalDpi="4294967295" r:id="rId1"/>
  <headerFooter>
    <oddHeader>&amp;L&amp;"Arial,Fett"&amp;K01+042Angebot Begleitende Kontrolle&amp;"Arial,Standard"
nach VM.BK.2023&amp;R&amp;"Arial,Standard"&amp;K01+042Version 1
Stand: 20.07.2023</oddHeader>
    <oddFooter>&amp;L&amp;"Arial,Fett"&amp;K01+040LM.VM.2023&amp;"Arial,Standard"  | Begleitende Kontrolle  |  Angebotsformular&amp;R&amp;"Arial,Standard"&amp;K01+040&amp;P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Scroll Bar 1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Scroll Bar 1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Scroll Bar 1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Scroll Bar 15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Scroll Bar 1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Scroll Bar 1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Scroll Bar 18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Scroll Bar 19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M88"/>
  <sheetViews>
    <sheetView showGridLines="0" topLeftCell="A60" zoomScale="150" zoomScaleNormal="150" zoomScaleSheetLayoutView="85" zoomScalePageLayoutView="70" workbookViewId="0">
      <selection activeCell="H51" sqref="H51"/>
    </sheetView>
  </sheetViews>
  <sheetFormatPr baseColWidth="10" defaultColWidth="11.5703125" defaultRowHeight="15" x14ac:dyDescent="0.2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6" customWidth="1" collapsed="1"/>
    <col min="9" max="9" width="15.7109375" style="7" customWidth="1"/>
    <col min="10" max="10" width="2.7109375" style="7" customWidth="1"/>
    <col min="11" max="11" width="62.85546875" bestFit="1" customWidth="1"/>
    <col min="14" max="16384" width="11.5703125" style="1"/>
  </cols>
  <sheetData>
    <row r="1" spans="1:13" ht="5.0999999999999996" customHeight="1" x14ac:dyDescent="0.25"/>
    <row r="2" spans="1:13" s="32" customFormat="1" ht="35.1" customHeight="1" x14ac:dyDescent="0.25">
      <c r="A2" s="84" t="s">
        <v>49</v>
      </c>
      <c r="E2" s="33"/>
      <c r="F2" s="33"/>
      <c r="G2" s="33"/>
      <c r="I2" s="167" t="s">
        <v>68</v>
      </c>
      <c r="J2" s="36"/>
      <c r="K2" s="34"/>
      <c r="L2" s="34"/>
      <c r="M2" s="34"/>
    </row>
    <row r="3" spans="1:13" s="8" customFormat="1" ht="6" customHeight="1" x14ac:dyDescent="0.25">
      <c r="A3" s="59"/>
      <c r="B3" s="59"/>
      <c r="C3" s="59"/>
      <c r="D3" s="59"/>
      <c r="E3" s="59"/>
      <c r="F3" s="59"/>
      <c r="G3" s="59"/>
      <c r="H3" s="59"/>
      <c r="I3" s="60"/>
      <c r="J3" s="2"/>
    </row>
    <row r="4" spans="1:13" s="8" customFormat="1" ht="6" customHeight="1" x14ac:dyDescent="0.25">
      <c r="I4" s="2"/>
      <c r="J4" s="2"/>
    </row>
    <row r="5" spans="1:13" s="8" customFormat="1" ht="12.95" customHeight="1" x14ac:dyDescent="0.25">
      <c r="D5" s="57" t="s">
        <v>30</v>
      </c>
      <c r="E5" s="24" t="s">
        <v>27</v>
      </c>
      <c r="F5" s="24"/>
      <c r="G5" s="24"/>
      <c r="H5" s="10" t="s">
        <v>16</v>
      </c>
      <c r="I5" s="65" t="s">
        <v>28</v>
      </c>
      <c r="J5" s="24"/>
    </row>
    <row r="6" spans="1:13" s="8" customFormat="1" ht="6" customHeight="1" x14ac:dyDescent="0.25">
      <c r="E6" s="56"/>
      <c r="I6" s="2"/>
      <c r="J6" s="2"/>
    </row>
    <row r="7" spans="1:13" s="9" customFormat="1" ht="12.95" customHeight="1" x14ac:dyDescent="0.2">
      <c r="A7" s="243">
        <v>1</v>
      </c>
      <c r="B7" s="243"/>
      <c r="C7" s="62" t="s">
        <v>0</v>
      </c>
      <c r="D7" s="151">
        <f>E7/$E$32</f>
        <v>0</v>
      </c>
      <c r="E7" s="93">
        <v>0</v>
      </c>
      <c r="F7" s="58"/>
      <c r="G7" s="58"/>
      <c r="H7" s="80">
        <v>0</v>
      </c>
      <c r="I7" s="75">
        <f>E7*H7</f>
        <v>0</v>
      </c>
      <c r="J7" s="29"/>
    </row>
    <row r="8" spans="1:13" ht="4.1500000000000004" customHeight="1" x14ac:dyDescent="0.25">
      <c r="B8" s="4"/>
      <c r="D8" s="152"/>
      <c r="E8" s="63"/>
      <c r="H8" s="64"/>
      <c r="I8" s="37"/>
      <c r="J8" s="37"/>
    </row>
    <row r="9" spans="1:13" s="9" customFormat="1" ht="12.95" customHeight="1" x14ac:dyDescent="0.2">
      <c r="A9" s="243">
        <v>2</v>
      </c>
      <c r="B9" s="243"/>
      <c r="C9" s="62" t="s">
        <v>1</v>
      </c>
      <c r="D9" s="151">
        <f>E9/$E$32</f>
        <v>0.221</v>
      </c>
      <c r="E9" s="94">
        <v>9000000</v>
      </c>
      <c r="F9" s="58"/>
      <c r="G9" s="58"/>
      <c r="H9" s="81">
        <v>1</v>
      </c>
      <c r="I9" s="75">
        <f>E9*H9</f>
        <v>9000000</v>
      </c>
      <c r="J9" s="29"/>
    </row>
    <row r="10" spans="1:13" ht="4.1500000000000004" customHeight="1" x14ac:dyDescent="0.25">
      <c r="D10" s="152"/>
      <c r="E10" s="63"/>
      <c r="H10" s="64"/>
      <c r="I10" s="29"/>
      <c r="J10" s="29"/>
    </row>
    <row r="11" spans="1:13" s="9" customFormat="1" ht="12.95" customHeight="1" x14ac:dyDescent="0.2">
      <c r="A11" s="243">
        <v>3</v>
      </c>
      <c r="B11" s="243"/>
      <c r="C11" s="62" t="s">
        <v>7</v>
      </c>
      <c r="D11" s="151">
        <f>E11/$E$32</f>
        <v>0.32</v>
      </c>
      <c r="E11" s="94">
        <v>13000000</v>
      </c>
      <c r="F11" s="58"/>
      <c r="G11" s="58"/>
      <c r="H11" s="81">
        <v>1</v>
      </c>
      <c r="I11" s="75">
        <f>E11*H11</f>
        <v>13000000</v>
      </c>
      <c r="J11" s="29"/>
    </row>
    <row r="12" spans="1:13" ht="4.1500000000000004" customHeight="1" x14ac:dyDescent="0.25">
      <c r="D12" s="152"/>
      <c r="E12" s="63"/>
      <c r="H12" s="82"/>
      <c r="I12" s="29"/>
      <c r="J12" s="28"/>
    </row>
    <row r="13" spans="1:13" s="8" customFormat="1" ht="12.75" customHeight="1" x14ac:dyDescent="0.2">
      <c r="A13" s="243">
        <v>4</v>
      </c>
      <c r="B13" s="243"/>
      <c r="C13" s="62" t="s">
        <v>2</v>
      </c>
      <c r="D13" s="151">
        <f>E13/$E$32</f>
        <v>0.16</v>
      </c>
      <c r="E13" s="94">
        <v>6500000</v>
      </c>
      <c r="F13" s="58"/>
      <c r="G13" s="58"/>
      <c r="H13" s="81">
        <v>1</v>
      </c>
      <c r="I13" s="75">
        <f>E13*H13</f>
        <v>6500000</v>
      </c>
      <c r="J13" s="29"/>
    </row>
    <row r="14" spans="1:13" ht="4.1500000000000004" customHeight="1" x14ac:dyDescent="0.25">
      <c r="B14" s="4"/>
      <c r="D14" s="152"/>
      <c r="E14" s="63"/>
      <c r="H14" s="64"/>
      <c r="I14" s="27"/>
      <c r="J14" s="27"/>
    </row>
    <row r="15" spans="1:13" s="9" customFormat="1" ht="12.95" customHeight="1" x14ac:dyDescent="0.2">
      <c r="A15" s="243">
        <v>5</v>
      </c>
      <c r="B15" s="243"/>
      <c r="C15" s="62" t="s">
        <v>8</v>
      </c>
      <c r="D15" s="151">
        <f>E15/$E$32</f>
        <v>4.1000000000000002E-2</v>
      </c>
      <c r="E15" s="83">
        <f>SUM(E16:E18)</f>
        <v>1650000</v>
      </c>
      <c r="F15" s="58"/>
      <c r="G15" s="58"/>
      <c r="H15" s="64"/>
      <c r="I15" s="29"/>
      <c r="J15" s="29"/>
    </row>
    <row r="16" spans="1:13" ht="12.95" customHeight="1" x14ac:dyDescent="0.2">
      <c r="A16" s="188">
        <v>5</v>
      </c>
      <c r="B16" s="168" t="s">
        <v>17</v>
      </c>
      <c r="C16" s="169" t="s">
        <v>53</v>
      </c>
      <c r="D16" s="101"/>
      <c r="E16" s="95">
        <v>600000</v>
      </c>
      <c r="F16" s="58"/>
      <c r="G16" s="58"/>
      <c r="H16" s="81">
        <v>1</v>
      </c>
      <c r="I16" s="77">
        <f>H16*E16</f>
        <v>600000</v>
      </c>
      <c r="J16" s="1"/>
      <c r="K16" s="1"/>
      <c r="L16" s="1"/>
      <c r="M16" s="1"/>
    </row>
    <row r="17" spans="1:13" ht="12.95" customHeight="1" x14ac:dyDescent="0.2">
      <c r="A17" s="188">
        <v>5</v>
      </c>
      <c r="B17" s="170" t="s">
        <v>18</v>
      </c>
      <c r="C17" s="171" t="s">
        <v>54</v>
      </c>
      <c r="D17" s="102"/>
      <c r="E17" s="95">
        <v>1000000</v>
      </c>
      <c r="F17" s="58"/>
      <c r="G17" s="58"/>
      <c r="H17" s="81">
        <v>0.6</v>
      </c>
      <c r="I17" s="77">
        <f>H17*E17</f>
        <v>600000</v>
      </c>
      <c r="J17" s="1"/>
      <c r="K17" s="1"/>
      <c r="L17" s="1"/>
      <c r="M17" s="1"/>
    </row>
    <row r="18" spans="1:13" ht="12.95" customHeight="1" x14ac:dyDescent="0.2">
      <c r="A18" s="188">
        <v>5</v>
      </c>
      <c r="B18" s="170" t="s">
        <v>19</v>
      </c>
      <c r="C18" s="172" t="s">
        <v>29</v>
      </c>
      <c r="D18" s="103"/>
      <c r="E18" s="95">
        <v>50000</v>
      </c>
      <c r="F18" s="58"/>
      <c r="G18" s="58"/>
      <c r="H18" s="81">
        <v>1</v>
      </c>
      <c r="I18" s="77">
        <f>E18*H18</f>
        <v>50000</v>
      </c>
      <c r="J18" s="1"/>
      <c r="K18" s="1"/>
      <c r="L18" s="1"/>
      <c r="M18" s="1"/>
    </row>
    <row r="19" spans="1:13" ht="4.1500000000000004" customHeight="1" x14ac:dyDescent="0.25">
      <c r="D19" s="152"/>
      <c r="E19" s="63"/>
      <c r="H19" s="64"/>
      <c r="I19" s="29"/>
      <c r="J19" s="29"/>
    </row>
    <row r="20" spans="1:13" s="8" customFormat="1" ht="12.95" customHeight="1" x14ac:dyDescent="0.2">
      <c r="A20" s="243">
        <v>6</v>
      </c>
      <c r="B20" s="243"/>
      <c r="C20" s="62" t="s">
        <v>3</v>
      </c>
      <c r="D20" s="151">
        <f>E20/$E$32</f>
        <v>1.2E-2</v>
      </c>
      <c r="E20" s="94">
        <v>500000</v>
      </c>
      <c r="F20" s="58"/>
      <c r="G20" s="58"/>
      <c r="H20" s="81">
        <v>1</v>
      </c>
      <c r="I20" s="75">
        <f>E20*H20</f>
        <v>500000</v>
      </c>
      <c r="J20" s="29"/>
    </row>
    <row r="21" spans="1:13" ht="4.1500000000000004" customHeight="1" x14ac:dyDescent="0.25">
      <c r="B21" s="11"/>
      <c r="D21" s="153"/>
      <c r="E21" s="63"/>
      <c r="H21" s="64"/>
      <c r="I21" s="29"/>
      <c r="J21" s="29"/>
      <c r="K21" s="7"/>
    </row>
    <row r="22" spans="1:13" s="9" customFormat="1" ht="12.95" customHeight="1" x14ac:dyDescent="0.2">
      <c r="A22" s="243">
        <v>7</v>
      </c>
      <c r="B22" s="243"/>
      <c r="C22" s="62" t="s">
        <v>11</v>
      </c>
      <c r="D22" s="151">
        <f>E22/$E$32</f>
        <v>0.192</v>
      </c>
      <c r="E22" s="83">
        <f>SUM(E23:E26)</f>
        <v>7800000</v>
      </c>
      <c r="F22" s="58"/>
      <c r="G22" s="58"/>
      <c r="H22" s="135"/>
      <c r="I22" s="29"/>
      <c r="J22" s="29"/>
      <c r="K22" s="3"/>
    </row>
    <row r="23" spans="1:13" ht="12.95" customHeight="1" x14ac:dyDescent="0.25">
      <c r="A23" s="188">
        <v>7</v>
      </c>
      <c r="B23" s="168" t="s">
        <v>17</v>
      </c>
      <c r="C23" s="169" t="s">
        <v>45</v>
      </c>
      <c r="D23" s="101"/>
      <c r="E23" s="95">
        <v>500000</v>
      </c>
      <c r="F23" s="101"/>
      <c r="G23" s="101"/>
      <c r="H23" s="81">
        <v>0</v>
      </c>
      <c r="I23" s="76">
        <f>E23*H23</f>
        <v>0</v>
      </c>
      <c r="J23" s="29"/>
      <c r="L23" s="1"/>
      <c r="M23" s="1"/>
    </row>
    <row r="24" spans="1:13" ht="12.95" customHeight="1" x14ac:dyDescent="0.25">
      <c r="A24" s="188">
        <v>7</v>
      </c>
      <c r="B24" s="170" t="s">
        <v>18</v>
      </c>
      <c r="C24" s="172" t="s">
        <v>46</v>
      </c>
      <c r="D24" s="102"/>
      <c r="E24" s="95">
        <v>900000</v>
      </c>
      <c r="F24" s="102"/>
      <c r="G24" s="102"/>
      <c r="H24" s="81">
        <v>1</v>
      </c>
      <c r="I24" s="79">
        <f>E24*H24</f>
        <v>900000</v>
      </c>
      <c r="J24" s="29"/>
      <c r="L24" s="1"/>
      <c r="M24" s="1"/>
    </row>
    <row r="25" spans="1:13" ht="12.95" customHeight="1" x14ac:dyDescent="0.25">
      <c r="A25" s="188">
        <v>7</v>
      </c>
      <c r="B25" s="170" t="s">
        <v>19</v>
      </c>
      <c r="C25" s="172" t="s">
        <v>47</v>
      </c>
      <c r="D25" s="103"/>
      <c r="E25" s="95">
        <v>400000</v>
      </c>
      <c r="F25" s="103"/>
      <c r="G25" s="103"/>
      <c r="H25" s="81">
        <v>0</v>
      </c>
      <c r="I25" s="79">
        <f>E25*H25</f>
        <v>0</v>
      </c>
      <c r="J25" s="29"/>
      <c r="L25" s="1"/>
      <c r="M25" s="1"/>
    </row>
    <row r="26" spans="1:13" ht="12.95" customHeight="1" x14ac:dyDescent="0.25">
      <c r="A26" s="188">
        <v>7</v>
      </c>
      <c r="B26" s="170" t="s">
        <v>20</v>
      </c>
      <c r="C26" s="172" t="s">
        <v>48</v>
      </c>
      <c r="D26" s="103"/>
      <c r="E26" s="95">
        <v>6000000</v>
      </c>
      <c r="F26" s="103"/>
      <c r="G26" s="103"/>
      <c r="H26" s="81">
        <v>1</v>
      </c>
      <c r="I26" s="79">
        <f>E26*H26</f>
        <v>6000000</v>
      </c>
      <c r="J26" s="29"/>
      <c r="L26" s="1"/>
      <c r="M26" s="1"/>
    </row>
    <row r="27" spans="1:13" ht="4.1500000000000004" customHeight="1" x14ac:dyDescent="0.25">
      <c r="D27" s="153"/>
      <c r="E27" s="63"/>
      <c r="H27" s="64"/>
      <c r="I27" s="29"/>
      <c r="J27" s="29"/>
      <c r="K27" s="7"/>
    </row>
    <row r="28" spans="1:13" s="9" customFormat="1" ht="12.95" customHeight="1" x14ac:dyDescent="0.2">
      <c r="A28" s="243">
        <v>8</v>
      </c>
      <c r="B28" s="243"/>
      <c r="C28" s="62" t="s">
        <v>59</v>
      </c>
      <c r="D28" s="151">
        <f>E28/$E$32</f>
        <v>5.0000000000000001E-3</v>
      </c>
      <c r="E28" s="94">
        <v>200000</v>
      </c>
      <c r="F28" s="58"/>
      <c r="G28" s="58"/>
      <c r="H28" s="81">
        <v>0</v>
      </c>
      <c r="I28" s="75">
        <f>E28*H28</f>
        <v>0</v>
      </c>
      <c r="J28" s="29"/>
      <c r="K28" s="24"/>
    </row>
    <row r="29" spans="1:13" ht="4.1500000000000004" customHeight="1" x14ac:dyDescent="0.25">
      <c r="D29" s="153"/>
      <c r="E29" s="63"/>
      <c r="H29" s="82"/>
      <c r="I29" s="29"/>
      <c r="J29" s="28"/>
      <c r="K29" s="16"/>
    </row>
    <row r="30" spans="1:13" s="9" customFormat="1" ht="12.95" customHeight="1" x14ac:dyDescent="0.2">
      <c r="A30" s="243">
        <v>9</v>
      </c>
      <c r="B30" s="243"/>
      <c r="C30" s="62" t="s">
        <v>9</v>
      </c>
      <c r="D30" s="151">
        <f>E30/$E$32</f>
        <v>4.9000000000000002E-2</v>
      </c>
      <c r="E30" s="94">
        <v>2000000</v>
      </c>
      <c r="F30" s="58"/>
      <c r="G30" s="2"/>
      <c r="H30" s="81">
        <v>0.5</v>
      </c>
      <c r="I30" s="75">
        <f>E30*H30</f>
        <v>1000000</v>
      </c>
      <c r="J30" s="29"/>
      <c r="K30" s="16"/>
    </row>
    <row r="31" spans="1:13" ht="4.1500000000000004" customHeight="1" x14ac:dyDescent="0.25">
      <c r="B31" s="11"/>
      <c r="D31" s="26"/>
      <c r="H31" s="1"/>
      <c r="I31" s="1"/>
      <c r="J31" s="1"/>
      <c r="K31" s="16"/>
    </row>
    <row r="32" spans="1:13" s="85" customFormat="1" ht="12.95" customHeight="1" x14ac:dyDescent="0.25">
      <c r="A32" s="154" t="s">
        <v>12</v>
      </c>
      <c r="B32" s="154"/>
      <c r="C32" s="87"/>
      <c r="D32" s="90">
        <f>SUM(D7:D30)</f>
        <v>1</v>
      </c>
      <c r="E32" s="88">
        <f>SUM(E7+E9+E11+E13+E15+E20+E22+E28+E30)</f>
        <v>40650000</v>
      </c>
      <c r="F32" s="91"/>
      <c r="G32" s="91"/>
      <c r="H32" s="104"/>
      <c r="I32" s="88">
        <f>SUBTOTAL(9,I7:I30)</f>
        <v>38150000</v>
      </c>
      <c r="J32" s="3"/>
      <c r="K32" s="3"/>
      <c r="L32" s="92"/>
      <c r="M32" s="92"/>
    </row>
    <row r="33" spans="1:13" ht="4.1500000000000004" customHeight="1" x14ac:dyDescent="0.25">
      <c r="B33" s="25"/>
      <c r="D33" s="26"/>
      <c r="J33" s="1"/>
      <c r="K33" s="1"/>
      <c r="L33" s="1"/>
      <c r="M33" s="1"/>
    </row>
    <row r="34" spans="1:13" s="8" customFormat="1" ht="12.95" customHeight="1" x14ac:dyDescent="0.2">
      <c r="A34" s="189"/>
      <c r="B34" s="61" t="s">
        <v>52</v>
      </c>
      <c r="C34" s="62"/>
      <c r="D34" s="151"/>
      <c r="E34" s="94">
        <v>110000</v>
      </c>
      <c r="F34" s="58"/>
      <c r="G34" s="2"/>
      <c r="H34" s="81">
        <v>1</v>
      </c>
      <c r="I34" s="158">
        <f>E34*H34</f>
        <v>110000</v>
      </c>
    </row>
    <row r="35" spans="1:13" ht="4.1500000000000004" customHeight="1" x14ac:dyDescent="0.25">
      <c r="B35" s="25"/>
      <c r="D35" s="26"/>
      <c r="K35" s="16"/>
    </row>
    <row r="36" spans="1:13" s="86" customFormat="1" ht="12.95" customHeight="1" x14ac:dyDescent="0.25">
      <c r="A36" s="130" t="s">
        <v>21</v>
      </c>
      <c r="B36" s="131"/>
      <c r="C36" s="131"/>
      <c r="D36" s="131"/>
      <c r="E36" s="131"/>
      <c r="F36" s="131"/>
      <c r="G36" s="131"/>
      <c r="H36" s="132"/>
      <c r="I36" s="134">
        <f>SUM(I32+I34)</f>
        <v>38260000</v>
      </c>
      <c r="J36" s="89"/>
      <c r="K36" s="3"/>
    </row>
    <row r="37" spans="1:13" ht="6" customHeight="1" x14ac:dyDescent="0.25">
      <c r="A37" s="105"/>
      <c r="B37" s="105"/>
      <c r="C37" s="105"/>
      <c r="D37" s="105"/>
      <c r="E37" s="105"/>
      <c r="F37" s="105"/>
      <c r="G37" s="105"/>
      <c r="I37" s="122"/>
    </row>
    <row r="38" spans="1:13" ht="12.75" customHeight="1" x14ac:dyDescent="0.25">
      <c r="A38" s="106" t="s">
        <v>58</v>
      </c>
      <c r="B38" s="106"/>
      <c r="C38" s="107"/>
      <c r="D38" s="107"/>
      <c r="E38" s="107"/>
      <c r="F38" s="107"/>
      <c r="G38" s="107"/>
      <c r="H38" s="106"/>
      <c r="I38" s="160"/>
      <c r="J38" s="108"/>
    </row>
    <row r="39" spans="1:13" ht="6.75" customHeight="1" x14ac:dyDescent="0.25">
      <c r="A39" s="105"/>
      <c r="B39" s="105"/>
      <c r="C39" s="105"/>
      <c r="D39" s="105"/>
      <c r="E39" s="105"/>
      <c r="F39" s="105"/>
      <c r="G39" s="105"/>
      <c r="I39" s="122"/>
    </row>
    <row r="40" spans="1:13" ht="12.75" customHeight="1" x14ac:dyDescent="0.25">
      <c r="A40" s="108" t="s">
        <v>31</v>
      </c>
      <c r="B40" s="105"/>
      <c r="C40" s="105"/>
      <c r="D40" s="105"/>
      <c r="E40" s="105"/>
      <c r="F40" s="105"/>
      <c r="G40" s="105"/>
      <c r="I40" s="122"/>
    </row>
    <row r="41" spans="1:13" ht="12.75" customHeight="1" x14ac:dyDescent="0.25">
      <c r="A41" s="12"/>
      <c r="B41" s="12"/>
      <c r="E41" s="109" t="s">
        <v>5</v>
      </c>
      <c r="F41" s="110" t="s">
        <v>4</v>
      </c>
      <c r="G41" s="110"/>
      <c r="I41" s="161"/>
      <c r="J41" s="35"/>
    </row>
    <row r="42" spans="1:13" ht="12.75" customHeight="1" x14ac:dyDescent="0.25">
      <c r="B42" s="13" t="s">
        <v>23</v>
      </c>
      <c r="C42" s="30"/>
      <c r="D42" s="30"/>
      <c r="E42" s="96">
        <v>6</v>
      </c>
      <c r="F42" s="111" t="s">
        <v>33</v>
      </c>
      <c r="G42" s="110"/>
      <c r="I42" s="161"/>
      <c r="J42" s="35"/>
    </row>
    <row r="43" spans="1:13" ht="12.75" customHeight="1" x14ac:dyDescent="0.25">
      <c r="B43" s="14" t="s">
        <v>24</v>
      </c>
      <c r="C43" s="31"/>
      <c r="D43" s="31"/>
      <c r="E43" s="97">
        <v>4</v>
      </c>
      <c r="F43" s="112" t="s">
        <v>33</v>
      </c>
      <c r="G43" s="110"/>
      <c r="I43" s="161"/>
      <c r="J43" s="35"/>
    </row>
    <row r="44" spans="1:13" ht="12.75" customHeight="1" x14ac:dyDescent="0.25">
      <c r="B44" s="14" t="s">
        <v>25</v>
      </c>
      <c r="C44" s="31"/>
      <c r="D44" s="31"/>
      <c r="E44" s="97">
        <v>2</v>
      </c>
      <c r="F44" s="112" t="s">
        <v>33</v>
      </c>
      <c r="G44" s="110"/>
      <c r="I44" s="161"/>
      <c r="J44" s="35"/>
    </row>
    <row r="45" spans="1:13" ht="12.75" customHeight="1" x14ac:dyDescent="0.25">
      <c r="B45" s="14" t="s">
        <v>26</v>
      </c>
      <c r="C45" s="31"/>
      <c r="D45" s="31"/>
      <c r="E45" s="97">
        <v>1</v>
      </c>
      <c r="F45" s="112" t="s">
        <v>6</v>
      </c>
      <c r="G45" s="110"/>
      <c r="I45" s="161"/>
      <c r="J45" s="35"/>
    </row>
    <row r="46" spans="1:13" ht="12.75" customHeight="1" x14ac:dyDescent="0.25">
      <c r="B46" s="14" t="s">
        <v>32</v>
      </c>
      <c r="C46" s="31"/>
      <c r="D46" s="31"/>
      <c r="E46" s="97">
        <v>2</v>
      </c>
      <c r="F46" s="112" t="s">
        <v>6</v>
      </c>
      <c r="G46" s="110"/>
      <c r="I46" s="161"/>
      <c r="J46" s="35"/>
    </row>
    <row r="47" spans="1:13" ht="4.5" customHeight="1" x14ac:dyDescent="0.2">
      <c r="A47" s="12"/>
      <c r="B47" s="12"/>
      <c r="C47" s="12"/>
      <c r="E47" s="113"/>
      <c r="F47" s="113"/>
      <c r="G47" s="6"/>
      <c r="I47" s="173"/>
      <c r="J47" s="1"/>
      <c r="K47" s="1"/>
      <c r="L47" s="1"/>
      <c r="M47" s="1"/>
    </row>
    <row r="48" spans="1:13" ht="12.75" customHeight="1" x14ac:dyDescent="0.25">
      <c r="B48" s="174" t="s">
        <v>60</v>
      </c>
      <c r="C48" s="175" t="s">
        <v>61</v>
      </c>
      <c r="D48" s="31"/>
      <c r="E48" s="97">
        <v>1</v>
      </c>
      <c r="F48" s="112" t="s">
        <v>6</v>
      </c>
      <c r="G48" s="6"/>
      <c r="I48" s="173"/>
      <c r="J48" s="1"/>
      <c r="K48" s="1"/>
      <c r="L48" s="1"/>
      <c r="M48" s="1"/>
    </row>
    <row r="49" spans="1:13" ht="12.75" customHeight="1" x14ac:dyDescent="0.25">
      <c r="B49" s="174" t="s">
        <v>60</v>
      </c>
      <c r="C49" s="175" t="s">
        <v>62</v>
      </c>
      <c r="D49" s="31"/>
      <c r="E49" s="97">
        <v>3</v>
      </c>
      <c r="F49" s="112" t="s">
        <v>63</v>
      </c>
      <c r="G49" s="6"/>
      <c r="I49" s="173"/>
      <c r="J49" s="1"/>
      <c r="K49" s="1"/>
      <c r="L49" s="1"/>
      <c r="M49" s="1"/>
    </row>
    <row r="50" spans="1:13" ht="12.75" customHeight="1" x14ac:dyDescent="0.25">
      <c r="B50" s="174" t="s">
        <v>60</v>
      </c>
      <c r="C50" s="175" t="s">
        <v>64</v>
      </c>
      <c r="D50" s="31"/>
      <c r="E50" s="97">
        <v>3</v>
      </c>
      <c r="F50" s="112" t="s">
        <v>63</v>
      </c>
      <c r="G50" s="6"/>
      <c r="I50" s="173"/>
      <c r="J50" s="1"/>
      <c r="K50" s="1"/>
      <c r="L50" s="1"/>
      <c r="M50" s="1"/>
    </row>
    <row r="51" spans="1:13" ht="12.75" customHeight="1" x14ac:dyDescent="0.25">
      <c r="B51" s="174" t="s">
        <v>60</v>
      </c>
      <c r="C51" s="175" t="s">
        <v>65</v>
      </c>
      <c r="D51" s="31"/>
      <c r="E51" s="97">
        <v>4</v>
      </c>
      <c r="F51" s="112" t="s">
        <v>6</v>
      </c>
      <c r="G51" s="6"/>
      <c r="I51" s="173"/>
      <c r="J51" s="1"/>
      <c r="K51" s="1"/>
      <c r="L51" s="1"/>
      <c r="M51" s="1"/>
    </row>
    <row r="52" spans="1:13" ht="4.5" customHeight="1" x14ac:dyDescent="0.25">
      <c r="A52" s="12"/>
      <c r="B52" s="12"/>
      <c r="C52" s="115"/>
      <c r="D52" s="115"/>
      <c r="E52" s="115"/>
      <c r="F52" s="115"/>
      <c r="G52" s="115"/>
      <c r="I52" s="161"/>
      <c r="J52" s="1"/>
    </row>
    <row r="53" spans="1:13" ht="12.75" customHeight="1" x14ac:dyDescent="0.25">
      <c r="B53" s="12" t="s">
        <v>22</v>
      </c>
      <c r="C53" s="114"/>
      <c r="D53" s="115"/>
      <c r="E53" s="116">
        <f>SUM(E42:E51)</f>
        <v>26</v>
      </c>
      <c r="F53" s="115"/>
      <c r="G53" s="115"/>
      <c r="I53" s="161"/>
      <c r="J53" s="1"/>
    </row>
    <row r="54" spans="1:13" ht="12.95" customHeight="1" x14ac:dyDescent="0.25">
      <c r="B54" s="12"/>
      <c r="C54" s="115"/>
      <c r="D54" s="115"/>
      <c r="E54" s="115"/>
      <c r="F54" s="115"/>
      <c r="G54" s="115"/>
      <c r="I54" s="161"/>
      <c r="J54" s="1"/>
    </row>
    <row r="55" spans="1:13" ht="12.95" customHeight="1" x14ac:dyDescent="0.25">
      <c r="A55" s="108" t="s">
        <v>15</v>
      </c>
      <c r="B55" s="108"/>
      <c r="C55" s="105"/>
      <c r="D55" s="105"/>
      <c r="E55" s="105"/>
      <c r="F55" s="105"/>
      <c r="G55" s="105"/>
      <c r="H55" s="159"/>
      <c r="I55" s="1"/>
    </row>
    <row r="56" spans="1:13" ht="4.1500000000000004" customHeight="1" x14ac:dyDescent="0.25">
      <c r="A56" s="108"/>
      <c r="B56" s="108"/>
      <c r="C56" s="108"/>
      <c r="I56" s="1"/>
    </row>
    <row r="57" spans="1:13" ht="12.75" customHeight="1" x14ac:dyDescent="0.25">
      <c r="A57" s="117" t="s">
        <v>10</v>
      </c>
      <c r="B57" s="117"/>
      <c r="E57" s="133">
        <f>I36</f>
        <v>38260000</v>
      </c>
      <c r="I57" s="1"/>
    </row>
    <row r="58" spans="1:13" ht="4.1500000000000004" customHeight="1" x14ac:dyDescent="0.25">
      <c r="A58" s="12"/>
      <c r="B58" s="12"/>
      <c r="C58" s="12"/>
      <c r="D58" s="12"/>
      <c r="E58" s="114"/>
      <c r="I58"/>
    </row>
    <row r="59" spans="1:13" ht="12.75" customHeight="1" x14ac:dyDescent="0.25">
      <c r="A59" s="12" t="s">
        <v>43</v>
      </c>
      <c r="B59" s="12"/>
      <c r="E59" s="78">
        <f>0.01*E53+1</f>
        <v>1.26</v>
      </c>
      <c r="F59" s="98"/>
      <c r="G59" s="98"/>
      <c r="I59"/>
    </row>
    <row r="60" spans="1:13" ht="4.1500000000000004" customHeight="1" x14ac:dyDescent="0.25">
      <c r="A60" s="12"/>
      <c r="B60" s="12"/>
      <c r="E60" s="22"/>
      <c r="F60" s="98"/>
      <c r="G60" s="98"/>
      <c r="I60"/>
    </row>
    <row r="61" spans="1:13" ht="12.75" customHeight="1" x14ac:dyDescent="0.3">
      <c r="A61" s="17" t="s">
        <v>44</v>
      </c>
      <c r="B61" s="12"/>
      <c r="E61" s="157">
        <f>IF(E57&lt;=100000000,ROUND((-0.37*LN(E57)+7.37)*E59/100,6),ROUND((-0.37*LN(100000000)+7.37)*E59/100,6))</f>
        <v>1.1464E-2</v>
      </c>
      <c r="F61" s="99"/>
      <c r="G61" s="99"/>
      <c r="I61"/>
    </row>
    <row r="62" spans="1:13" ht="12.75" customHeight="1" x14ac:dyDescent="0.25">
      <c r="A62" s="12" t="s">
        <v>55</v>
      </c>
      <c r="B62" s="12"/>
      <c r="E62" s="164">
        <v>0</v>
      </c>
      <c r="F62" s="99"/>
      <c r="G62" s="99"/>
      <c r="I62"/>
    </row>
    <row r="63" spans="1:13" ht="4.1500000000000004" customHeight="1" x14ac:dyDescent="0.25">
      <c r="A63" s="12"/>
      <c r="B63" s="12"/>
      <c r="E63" s="118"/>
      <c r="F63" s="118"/>
      <c r="G63" s="118"/>
      <c r="I63"/>
    </row>
    <row r="64" spans="1:13" ht="15" customHeight="1" x14ac:dyDescent="0.3">
      <c r="A64" s="15" t="s">
        <v>56</v>
      </c>
      <c r="B64" s="13"/>
      <c r="C64" s="119"/>
      <c r="D64" s="119"/>
      <c r="E64" s="120"/>
      <c r="F64" s="162">
        <f>ROUND(E61*E57*(1+E62),2)</f>
        <v>438613</v>
      </c>
      <c r="G64" s="190"/>
      <c r="H64" s="38"/>
      <c r="I64" s="1"/>
    </row>
    <row r="65" spans="1:13" ht="4.1500000000000004" customHeight="1" x14ac:dyDescent="0.25">
      <c r="A65" s="17"/>
      <c r="B65" s="12"/>
      <c r="C65" s="105"/>
      <c r="D65" s="105"/>
      <c r="E65" s="121"/>
      <c r="F65" s="121"/>
      <c r="G65" s="121"/>
      <c r="I65" s="23"/>
    </row>
    <row r="66" spans="1:13" ht="12.95" customHeight="1" x14ac:dyDescent="0.25">
      <c r="A66" s="17"/>
      <c r="B66" s="12"/>
      <c r="C66" s="105"/>
      <c r="D66" s="165" t="s">
        <v>57</v>
      </c>
      <c r="E66" s="109" t="s">
        <v>5</v>
      </c>
      <c r="F66" s="121"/>
      <c r="G66" s="177" t="s">
        <v>66</v>
      </c>
      <c r="H66" s="109" t="s">
        <v>67</v>
      </c>
      <c r="I66" s="176"/>
    </row>
    <row r="67" spans="1:13" ht="12.75" customHeight="1" x14ac:dyDescent="0.25">
      <c r="A67" s="12" t="s">
        <v>34</v>
      </c>
      <c r="B67" s="105"/>
      <c r="D67" s="166">
        <v>0.19</v>
      </c>
      <c r="E67" s="127">
        <v>0.19</v>
      </c>
      <c r="F67" s="122">
        <f>$F$64*E67</f>
        <v>83336</v>
      </c>
      <c r="G67" s="178">
        <v>0.01</v>
      </c>
      <c r="H67" s="179">
        <v>0.01</v>
      </c>
      <c r="I67" s="122">
        <f>$F$64*H67</f>
        <v>4386</v>
      </c>
    </row>
    <row r="68" spans="1:13" ht="12.75" customHeight="1" x14ac:dyDescent="0.25">
      <c r="A68" s="12" t="s">
        <v>35</v>
      </c>
      <c r="B68" s="105"/>
      <c r="D68" s="166">
        <v>0.21</v>
      </c>
      <c r="E68" s="128">
        <v>0.21</v>
      </c>
      <c r="F68" s="122">
        <f>$F$64*E68</f>
        <v>92109</v>
      </c>
      <c r="G68" s="180">
        <v>0.02</v>
      </c>
      <c r="H68" s="181">
        <v>0.02</v>
      </c>
      <c r="I68" s="122">
        <f>$F$64*H68</f>
        <v>8772</v>
      </c>
    </row>
    <row r="69" spans="1:13" ht="12.75" customHeight="1" x14ac:dyDescent="0.25">
      <c r="A69" s="12" t="s">
        <v>36</v>
      </c>
      <c r="B69" s="105"/>
      <c r="D69" s="166">
        <v>0.22</v>
      </c>
      <c r="E69" s="128">
        <v>0.22</v>
      </c>
      <c r="F69" s="122">
        <f>$F$64*E69</f>
        <v>96495</v>
      </c>
      <c r="G69" s="180">
        <v>0.01</v>
      </c>
      <c r="H69" s="181">
        <v>0.01</v>
      </c>
      <c r="I69" s="122">
        <f>$F$64*H69</f>
        <v>4386</v>
      </c>
    </row>
    <row r="70" spans="1:13" ht="12.75" customHeight="1" x14ac:dyDescent="0.25">
      <c r="A70" s="12" t="s">
        <v>37</v>
      </c>
      <c r="B70" s="105"/>
      <c r="D70" s="166">
        <v>0.3</v>
      </c>
      <c r="E70" s="128">
        <v>0.3</v>
      </c>
      <c r="F70" s="122">
        <f>$F$64*E70</f>
        <v>131584</v>
      </c>
      <c r="G70" s="180">
        <v>5.0000000000000001E-3</v>
      </c>
      <c r="H70" s="181">
        <v>5.0000000000000001E-3</v>
      </c>
      <c r="I70" s="122">
        <f>$F$64*H70</f>
        <v>2193</v>
      </c>
    </row>
    <row r="71" spans="1:13" ht="12.75" customHeight="1" x14ac:dyDescent="0.25">
      <c r="A71" s="12" t="s">
        <v>38</v>
      </c>
      <c r="B71" s="105"/>
      <c r="D71" s="166">
        <v>0.08</v>
      </c>
      <c r="E71" s="129">
        <v>0.08</v>
      </c>
      <c r="F71" s="122">
        <f>$F$64*E71</f>
        <v>35089</v>
      </c>
      <c r="G71" s="182">
        <v>5.0000000000000001E-3</v>
      </c>
      <c r="H71" s="184">
        <v>5.0000000000000001E-3</v>
      </c>
      <c r="I71" s="183">
        <f>$F$64*H71</f>
        <v>2193</v>
      </c>
    </row>
    <row r="72" spans="1:13" ht="12.75" customHeight="1" x14ac:dyDescent="0.25">
      <c r="A72" s="123" t="s">
        <v>39</v>
      </c>
      <c r="B72" s="124"/>
      <c r="C72" s="100"/>
      <c r="D72" s="125"/>
      <c r="E72" s="146">
        <f>SUM(E67:E71)</f>
        <v>1</v>
      </c>
      <c r="F72" s="126">
        <f>SUM(F67:F71)</f>
        <v>438613</v>
      </c>
      <c r="G72" s="122"/>
      <c r="H72" s="146">
        <f>SUM(H67:H71)</f>
        <v>0.05</v>
      </c>
      <c r="I72" s="126">
        <f>SUM(I67:I71)</f>
        <v>21930</v>
      </c>
    </row>
    <row r="73" spans="1:13" ht="3.95" customHeight="1" x14ac:dyDescent="0.25">
      <c r="A73" s="187"/>
      <c r="B73" s="105"/>
      <c r="D73" s="191"/>
      <c r="E73" s="192"/>
      <c r="F73" s="122"/>
      <c r="G73" s="122"/>
      <c r="H73" s="192"/>
      <c r="I73" s="122"/>
    </row>
    <row r="74" spans="1:13" ht="12.75" customHeight="1" x14ac:dyDescent="0.25">
      <c r="A74" s="187"/>
      <c r="B74" s="105"/>
      <c r="D74" s="191"/>
      <c r="E74" s="192"/>
      <c r="F74" s="122"/>
      <c r="G74" s="122"/>
      <c r="I74" s="193">
        <f>F72+I72</f>
        <v>460543</v>
      </c>
    </row>
    <row r="75" spans="1:13" ht="3.75" customHeight="1" x14ac:dyDescent="0.2">
      <c r="A75" s="187"/>
      <c r="B75" s="12"/>
      <c r="D75" s="185"/>
      <c r="E75" s="185"/>
      <c r="F75" s="186"/>
      <c r="G75" s="6"/>
      <c r="I75" s="176"/>
      <c r="J75" s="1"/>
      <c r="K75" s="1"/>
      <c r="L75" s="1"/>
      <c r="M75" s="1"/>
    </row>
    <row r="76" spans="1:13" ht="12.75" customHeight="1" x14ac:dyDescent="0.25">
      <c r="A76" s="27" t="s">
        <v>51</v>
      </c>
      <c r="E76" s="155">
        <v>20</v>
      </c>
      <c r="F76" s="156">
        <v>90</v>
      </c>
      <c r="G76" s="194"/>
      <c r="I76" s="193">
        <f>E76*F76</f>
        <v>1800</v>
      </c>
    </row>
    <row r="77" spans="1:13" ht="4.1500000000000004" customHeight="1" x14ac:dyDescent="0.25">
      <c r="I77"/>
    </row>
    <row r="78" spans="1:13" s="17" customFormat="1" ht="12.75" x14ac:dyDescent="0.2">
      <c r="A78" s="69" t="s">
        <v>40</v>
      </c>
      <c r="B78" s="70"/>
      <c r="C78" s="71"/>
      <c r="D78" s="73"/>
      <c r="E78" s="72"/>
      <c r="F78" s="72"/>
      <c r="G78" s="72"/>
      <c r="H78" s="72"/>
      <c r="I78" s="74">
        <f>I74+I76</f>
        <v>462343</v>
      </c>
      <c r="K78" s="51"/>
      <c r="L78" s="52"/>
      <c r="M78" s="53"/>
    </row>
    <row r="79" spans="1:13" s="17" customFormat="1" ht="4.1500000000000004" customHeight="1" x14ac:dyDescent="0.2">
      <c r="B79" s="18"/>
      <c r="C79" s="19"/>
      <c r="D79" s="39"/>
      <c r="E79" s="40"/>
      <c r="F79" s="40"/>
      <c r="G79" s="40"/>
      <c r="I79" s="66"/>
      <c r="L79" s="18"/>
      <c r="M79" s="19"/>
    </row>
    <row r="80" spans="1:13" s="17" customFormat="1" ht="12.75" x14ac:dyDescent="0.2">
      <c r="A80" s="41" t="s">
        <v>13</v>
      </c>
      <c r="B80" s="18"/>
      <c r="C80" s="19"/>
      <c r="D80" s="39"/>
      <c r="E80" s="147">
        <v>0.04</v>
      </c>
      <c r="F80" s="40"/>
      <c r="G80" s="40"/>
      <c r="I80" s="66">
        <f>ROUND(I78*E80,2)</f>
        <v>18494</v>
      </c>
      <c r="K80" s="41"/>
      <c r="L80" s="18"/>
      <c r="M80" s="19"/>
    </row>
    <row r="81" spans="1:13" s="17" customFormat="1" ht="3" customHeight="1" x14ac:dyDescent="0.2">
      <c r="A81" s="42"/>
      <c r="B81" s="43"/>
      <c r="C81" s="44"/>
      <c r="D81" s="48"/>
      <c r="E81" s="148"/>
      <c r="F81" s="54"/>
      <c r="G81" s="54"/>
      <c r="H81" s="42"/>
      <c r="I81" s="68"/>
      <c r="L81" s="18"/>
      <c r="M81" s="19"/>
    </row>
    <row r="82" spans="1:13" s="17" customFormat="1" ht="3" customHeight="1" x14ac:dyDescent="0.2">
      <c r="B82" s="18"/>
      <c r="C82" s="19"/>
      <c r="D82" s="49"/>
      <c r="E82" s="149"/>
      <c r="F82" s="55"/>
      <c r="G82" s="55"/>
      <c r="H82" s="50"/>
      <c r="I82" s="66"/>
      <c r="L82" s="18"/>
      <c r="M82" s="19"/>
    </row>
    <row r="83" spans="1:13" s="17" customFormat="1" ht="12.75" x14ac:dyDescent="0.2">
      <c r="A83" s="45" t="s">
        <v>41</v>
      </c>
      <c r="B83" s="46"/>
      <c r="C83" s="47"/>
      <c r="D83" s="20"/>
      <c r="E83" s="150"/>
      <c r="F83" s="40"/>
      <c r="G83" s="40"/>
      <c r="I83" s="67">
        <f>I78+I80</f>
        <v>480837</v>
      </c>
      <c r="K83" s="45"/>
      <c r="L83" s="46"/>
      <c r="M83" s="47"/>
    </row>
    <row r="84" spans="1:13" s="17" customFormat="1" ht="12.75" x14ac:dyDescent="0.2">
      <c r="A84" s="17" t="s">
        <v>14</v>
      </c>
      <c r="B84" s="18"/>
      <c r="C84" s="19"/>
      <c r="D84" s="20"/>
      <c r="E84" s="21">
        <v>0.2</v>
      </c>
      <c r="F84" s="21"/>
      <c r="G84" s="21"/>
      <c r="I84" s="66">
        <f>ROUND(I83*E84,2)</f>
        <v>96167</v>
      </c>
      <c r="L84" s="18"/>
      <c r="M84" s="21"/>
    </row>
    <row r="85" spans="1:13" s="17" customFormat="1" ht="3" customHeight="1" x14ac:dyDescent="0.2">
      <c r="B85" s="18"/>
      <c r="C85" s="19"/>
      <c r="D85" s="20"/>
      <c r="E85" s="40"/>
      <c r="F85" s="40"/>
      <c r="G85" s="40"/>
      <c r="I85" s="66"/>
      <c r="L85" s="18"/>
      <c r="M85" s="19"/>
    </row>
    <row r="86" spans="1:13" s="17" customFormat="1" ht="12.75" x14ac:dyDescent="0.2">
      <c r="A86" s="139" t="s">
        <v>42</v>
      </c>
      <c r="B86" s="140"/>
      <c r="C86" s="141"/>
      <c r="D86" s="143"/>
      <c r="E86" s="144"/>
      <c r="F86" s="144"/>
      <c r="G86" s="144"/>
      <c r="H86" s="142"/>
      <c r="I86" s="145">
        <f>SUM(I82:I84)</f>
        <v>577004</v>
      </c>
      <c r="K86" s="45"/>
      <c r="L86" s="46"/>
      <c r="M86" s="47"/>
    </row>
    <row r="87" spans="1:13" ht="5.0999999999999996" customHeight="1" x14ac:dyDescent="0.25"/>
    <row r="88" spans="1:13" s="27" customFormat="1" ht="12.75" x14ac:dyDescent="0.2">
      <c r="A88" s="136" t="s">
        <v>50</v>
      </c>
      <c r="B88" s="84"/>
      <c r="E88" s="163">
        <f>I83/E32</f>
        <v>1.1828999999999999E-2</v>
      </c>
      <c r="H88" s="137"/>
      <c r="I88" s="37"/>
      <c r="J88" s="37"/>
      <c r="K88" s="138"/>
      <c r="L88" s="138"/>
      <c r="M88" s="138"/>
    </row>
  </sheetData>
  <mergeCells count="9">
    <mergeCell ref="A30:B30"/>
    <mergeCell ref="A20:B20"/>
    <mergeCell ref="A22:B22"/>
    <mergeCell ref="A15:B15"/>
    <mergeCell ref="A7:B7"/>
    <mergeCell ref="A9:B9"/>
    <mergeCell ref="A11:B11"/>
    <mergeCell ref="A28:B28"/>
    <mergeCell ref="A13:B13"/>
  </mergeCells>
  <pageMargins left="0.98425196850393704" right="0.98425196850393704" top="0.74803149606299213" bottom="0.74803149606299213" header="0.31496062992125984" footer="0.31496062992125984"/>
  <pageSetup paperSize="9" scale="74" fitToHeight="2" pageOrder="overThenDown" orientation="portrait" horizontalDpi="4294967295" verticalDpi="4294967295" r:id="rId1"/>
  <headerFooter>
    <oddHeader>&amp;L&amp;"Arial,Fett"&amp;K01+042Angebot Begleitende Kontrolle&amp;"Arial,Standard"
nach VM.BK.2023&amp;R&amp;"Arial,Standard"&amp;K01+042Version 1
Stand: 20.07.2023</oddHeader>
    <oddFooter>&amp;L&amp;"Arial,Fett"&amp;K01+040LM.VM.2023&amp;"Arial,Standard"  | Begleitende Kontrolle  |  Angebotsformular&amp;R&amp;"Arial,Standard"&amp;K01+040&amp;P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Begleitende Kontrolle</vt:lpstr>
      <vt:lpstr>BK mit Zwischensumme</vt:lpstr>
      <vt:lpstr>Begleitende Kontrolle mit BIM</vt:lpstr>
      <vt:lpstr>'Begleitende Kontrolle'!Druckbereich</vt:lpstr>
      <vt:lpstr>'Begleitende Kontrolle mit BIM'!Druckbereich</vt:lpstr>
      <vt:lpstr>'BK mit Zwischensumme'!Druckbereich</vt:lpstr>
      <vt:lpstr>'Begleitende Kontrolle mit BIM'!Drucktitel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Brauneis Helmut</cp:lastModifiedBy>
  <cp:lastPrinted>2023-11-16T08:55:05Z</cp:lastPrinted>
  <dcterms:created xsi:type="dcterms:W3CDTF">2009-05-04T08:45:42Z</dcterms:created>
  <dcterms:modified xsi:type="dcterms:W3CDTF">2023-12-14T14:50:18Z</dcterms:modified>
</cp:coreProperties>
</file>